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UARIO\Downloads\DETERCONSA\PROYECTOS\4. OBRA Y INTERVENTORIA ANILLO COCA- COLA\OBRA\EDITABLES\"/>
    </mc:Choice>
  </mc:AlternateContent>
  <xr:revisionPtr revIDLastSave="0" documentId="8_{B17A57C1-968C-4335-BC8F-E2650E485D5C}" xr6:coauthVersionLast="47" xr6:coauthVersionMax="47" xr10:uidLastSave="{00000000-0000-0000-0000-000000000000}"/>
  <bookViews>
    <workbookView xWindow="-120" yWindow="-120" windowWidth="20730" windowHeight="11040" xr2:uid="{E58A1878-992C-4AC5-8BBE-561FF3991387}"/>
  </bookViews>
  <sheets>
    <sheet name="COCA COLA -CHICALÁ" sheetId="1" r:id="rId1"/>
  </sheets>
  <externalReferences>
    <externalReference r:id="rId2"/>
  </externalReferences>
  <definedNames>
    <definedName name="a_i_u">'[1]Presupueto Planeacion'!$N$28</definedName>
    <definedName name="acero">[1]Memorias!$J$122</definedName>
    <definedName name="afirmado">[1]Memorias!$J$73</definedName>
    <definedName name="aiu">#REF!</definedName>
    <definedName name="Ancho_base">[1]Memorias!$C$38</definedName>
    <definedName name="ANCHOPH">[1]Memorias!$C$37</definedName>
    <definedName name="_xlnm.Print_Area" localSheetId="0">'COCA COLA -CHICALÁ'!$A$1:$G$79</definedName>
    <definedName name="ciclopeo">[1]Memorias!$J$87</definedName>
    <definedName name="concretod">[1]Memorias!$J$83</definedName>
    <definedName name="conformacion">[1]Memorias!$J$70</definedName>
    <definedName name="demoliciones">[1]Memorias!$J$128</definedName>
    <definedName name="despacho">#REF!</definedName>
    <definedName name="excavaciones">[1]Memorias!$J$78</definedName>
    <definedName name="LREAL">[1]Memorias!$D$54</definedName>
    <definedName name="nombfunc">#REF!</definedName>
    <definedName name="NOMBFUNCIONARIO">'[1]Presupueto Planeacion'!$A$40</definedName>
    <definedName name="NUMRAMPAS">[1]Memorias!$C$46</definedName>
    <definedName name="Rellenos">[1]Memorias!$J$126</definedName>
    <definedName name="_xlnm.Print_Titles" localSheetId="0">'COCA COLA -CHICALÁ'!$1:$3</definedName>
    <definedName name="total_calzada">[1]Memorias!#REF!</definedName>
    <definedName name="Totalcunetas">[1]Memorias!$J$97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71" i="1" l="1"/>
  <c r="G70" i="1"/>
  <c r="G64" i="1"/>
  <c r="G63" i="1"/>
  <c r="G62" i="1"/>
  <c r="J60" i="1"/>
  <c r="J59" i="1"/>
  <c r="G59" i="1"/>
  <c r="G58" i="1"/>
  <c r="J57" i="1"/>
  <c r="G57" i="1"/>
  <c r="J56" i="1"/>
  <c r="G56" i="1"/>
  <c r="J55" i="1"/>
  <c r="G55" i="1"/>
  <c r="J54" i="1"/>
  <c r="G54" i="1"/>
  <c r="J53" i="1"/>
  <c r="G53" i="1"/>
  <c r="J52" i="1"/>
  <c r="A52" i="1"/>
  <c r="J51" i="1"/>
  <c r="J50" i="1"/>
  <c r="G50" i="1"/>
  <c r="J49" i="1"/>
  <c r="G49" i="1"/>
  <c r="J48" i="1"/>
  <c r="G48" i="1"/>
  <c r="J47" i="1"/>
  <c r="G47" i="1"/>
  <c r="J46" i="1"/>
  <c r="G46" i="1"/>
  <c r="G45" i="1"/>
  <c r="J44" i="1"/>
  <c r="G44" i="1"/>
  <c r="J43" i="1"/>
  <c r="G43" i="1"/>
  <c r="J42" i="1"/>
  <c r="J41" i="1"/>
  <c r="J40" i="1"/>
  <c r="G40" i="1"/>
  <c r="J39" i="1"/>
  <c r="G39" i="1"/>
  <c r="G38" i="1"/>
  <c r="G37" i="1"/>
  <c r="G36" i="1"/>
  <c r="J35" i="1"/>
  <c r="J34" i="1"/>
  <c r="G33" i="1"/>
  <c r="G32" i="1"/>
  <c r="J31" i="1"/>
  <c r="G31" i="1"/>
  <c r="J30" i="1"/>
  <c r="G30" i="1"/>
  <c r="J29" i="1"/>
  <c r="G29" i="1"/>
  <c r="G34" i="1" s="1"/>
  <c r="J28" i="1"/>
  <c r="A28" i="1"/>
  <c r="J27" i="1"/>
  <c r="J26" i="1"/>
  <c r="G26" i="1"/>
  <c r="J25" i="1"/>
  <c r="G25" i="1"/>
  <c r="G24" i="1"/>
  <c r="J23" i="1"/>
  <c r="G23" i="1"/>
  <c r="O22" i="1"/>
  <c r="J22" i="1"/>
  <c r="G22" i="1"/>
  <c r="J21" i="1"/>
  <c r="G21" i="1"/>
  <c r="J20" i="1"/>
  <c r="G20" i="1"/>
  <c r="J19" i="1"/>
  <c r="G19" i="1"/>
  <c r="J18" i="1"/>
  <c r="G18" i="1"/>
  <c r="J17" i="1"/>
  <c r="G17" i="1"/>
  <c r="G14" i="1"/>
  <c r="J13" i="1"/>
  <c r="G13" i="1"/>
  <c r="G12" i="1"/>
  <c r="G11" i="1"/>
  <c r="G10" i="1"/>
  <c r="I9" i="1"/>
  <c r="G9" i="1"/>
  <c r="E8" i="1"/>
  <c r="G8" i="1" s="1"/>
  <c r="G7" i="1"/>
  <c r="G6" i="1"/>
  <c r="G5" i="1"/>
  <c r="A5" i="1"/>
  <c r="A6" i="1" s="1"/>
  <c r="A7" i="1" s="1"/>
  <c r="A8" i="1" s="1"/>
  <c r="A9" i="1" s="1"/>
  <c r="A10" i="1" s="1"/>
  <c r="A11" i="1" s="1"/>
  <c r="A12" i="1" s="1"/>
  <c r="A13" i="1" s="1"/>
  <c r="G27" i="1" l="1"/>
  <c r="G41" i="1"/>
  <c r="G60" i="1"/>
  <c r="G65" i="1"/>
  <c r="G51" i="1"/>
  <c r="G15" i="1"/>
  <c r="G67" i="1" l="1"/>
  <c r="G68" i="1" l="1"/>
  <c r="G73" i="1" l="1"/>
  <c r="I73" i="1" s="1"/>
  <c r="I58" i="1" s="1"/>
  <c r="J58" i="1" s="1"/>
</calcChain>
</file>

<file path=xl/sharedStrings.xml><?xml version="1.0" encoding="utf-8"?>
<sst xmlns="http://schemas.openxmlformats.org/spreadsheetml/2006/main" count="135" uniqueCount="92">
  <si>
    <t>SECRETARIA DE INFRAESTRUCTURA - ALCALDIA  MUNICIPAL DE TOCANCIPA</t>
  </si>
  <si>
    <t>CONTINUACIÓN DE LAS OBRAS DE CONSTRUCCIÓN, REHABILITACIÓN Y ADECUACIÓN DEL 
ANILLO VIAL COCA COLA – CHICALÁ DEL MUNICIPIO DE TOCANCIPÁ</t>
  </si>
  <si>
    <t>ITEM</t>
  </si>
  <si>
    <t>DESCRIPCIÓN</t>
  </si>
  <si>
    <t>UNIDAD</t>
  </si>
  <si>
    <t xml:space="preserve">CANTIDAD </t>
  </si>
  <si>
    <t>V.UNITARIO</t>
  </si>
  <si>
    <t>VALOR TOTAL</t>
  </si>
  <si>
    <t>PRELIMINARES</t>
  </si>
  <si>
    <t>CAMPAMENTO 18 M2</t>
  </si>
  <si>
    <t>UN</t>
  </si>
  <si>
    <t>CERCA EN ALAMBRE DE PUA 4 HILOS</t>
  </si>
  <si>
    <t>ML</t>
  </si>
  <si>
    <t>CERCA EN TELA VERDE H = 2.10 M</t>
  </si>
  <si>
    <t>TRAZADO LOCALIZACION Y REPLANTEO TOPOGRAFICO</t>
  </si>
  <si>
    <t>M2</t>
  </si>
  <si>
    <t>EXCAVACIÓN MANUAL EN MATERIAL COMÚN H=0.0-2.0 M (INCLUYE RETIRO DE SOBRANTES A UNA DISTANCIA MENOR DE 5 KM)</t>
  </si>
  <si>
    <t>M3</t>
  </si>
  <si>
    <t>RELLENO EN RECEBO COMÚN COMPACTADO MECÁNICAMENTE</t>
  </si>
  <si>
    <t>FRESADO DE PAVIMENTO ASFÁLTICO (E = 5CM). INCLUYE CARGUE Y TRANSPORTE E ESCOMBRERA DE MATERIAL SOBRANTE</t>
  </si>
  <si>
    <t>TRANSPORTE DE MATERIALES PROV. DE EXPLANACIÓN, CANALES, PRESTAMOS, SOBREACARREOS Y DERRUMBES</t>
  </si>
  <si>
    <t>M3-KM</t>
  </si>
  <si>
    <t>EXCAVACIONES VARIAS A MAQUINA SIN CLASIFICAR (INCLUYE RETIRO DE SOBRANTES A UNA DISTANCIA MENOR A 5 KM)</t>
  </si>
  <si>
    <t>1,10.</t>
  </si>
  <si>
    <t>DEMOLICIÓN DE ESTRUCTURAS (INCLUYE CARGUE Y RETIRO DE SOBRANTES A UNA DISTANCIA DE 5 KM</t>
  </si>
  <si>
    <t>TOTAL PRELIMINARES</t>
  </si>
  <si>
    <t>REDES HIDRAULICAS</t>
  </si>
  <si>
    <t>ENTIBADO TIPO 2 (1/7 UTILIZACIONES)</t>
  </si>
  <si>
    <t>RELLENO "ARENA DE PEÑA"</t>
  </si>
  <si>
    <t>TUBERÍA DRENAJE PVC 160</t>
  </si>
  <si>
    <t>TUBERÍA PVC ALCANTARILLADO 8"</t>
  </si>
  <si>
    <t>PLACA DE FONDO POZO D=1.7M, E=0.25M (CONCRETO 3000 PSI CON REFUERZO)</t>
  </si>
  <si>
    <t>CILINDRO POZO EN LADRILLO TOLETE, Di=1.20M, E=0.25M  (INC. PAÑETE INTERNO E=1.5CM Y CAÑUELA)</t>
  </si>
  <si>
    <t>CUBIERTA POZO D= 1.7M, E=0.20M C0NCRETO 3000 PSI CON REFUERZO (INCLUYE ARO Y TAPA HF)</t>
  </si>
  <si>
    <t>SUMIDERO EN CONCRETO CON REJILLA
EN FIBROCEMENTO Y VENTANA LATERAL SL-100</t>
  </si>
  <si>
    <t xml:space="preserve">Tras realizar un análisis comparativo a los presupuestos de los proyectos derivado del Contrato administrativo se logró detectar una discrepancia en este ítem ya que se evidencio dos valores unitarios con una diferencia   para la ejecución de esta actividad por lo solicitamos realizar el ajuste al valor superior de $1.654.204 responde a un criterio de redondeo comercial y contable el cual es necesario para la integración y consolidación de los presupuestos de contrato administrativo ……. Esta mínima variación no altera el equilibrio económico de los presupuestos, pero si nos garantiza la coherencia entre los presupuestos de todos los proyectos derivado de este contrato administrativo </t>
  </si>
  <si>
    <t>CAJA DE INSPECCIÓN DE 0.6x0.6m (H=0.6m. Incluye Suministro y Construcción. Incluye Marco y Tapa. No Inc. Base y Cañuela)</t>
  </si>
  <si>
    <t>TUBERÍA PVC ALCANTARILLADO REFORZADO 24"</t>
  </si>
  <si>
    <t>TOTAL REDES HIDRAULICAS</t>
  </si>
  <si>
    <t>ANDENES Y SARDINELES</t>
  </si>
  <si>
    <t>TABLETA PREFABRICADA  A-20 (20X20CM )</t>
  </si>
  <si>
    <t>SARDINEL PREFABRICADO A-10</t>
  </si>
  <si>
    <t>SARDINEL BAJO A-85 PARA RAMPAS (INCLUYE SUMINSITRO E INSTALACIÓN Y 3 CM MORTERO NIVELACION DE 2000 PSI</t>
  </si>
  <si>
    <t>BORDILLO PREFABRICADO A-80</t>
  </si>
  <si>
    <t>TOTAL ANDENES Y SARDINELES</t>
  </si>
  <si>
    <t>SEÑALIZACIÓN</t>
  </si>
  <si>
    <t>PINTURA DE TRÁFICO - IMPRIMANTE NEGRO A=15CM. SUMINISTRO Y APLICACIÓN.</t>
  </si>
  <si>
    <t xml:space="preserve">ML </t>
  </si>
  <si>
    <t>Se realiza el ajuste del precio unitario para esta actividad con el fin de unificar y estandarizar los valores en todos los presupuestos del proyecto. "El precio de $7.568 se justifica como el valor necesario para cubrir el suministro de pintura de tráfico de alta calidad y el imprimante negro, considerando los incrementos recientes en los costos de materiales derivados del petróleo. Adicionalmente, el valor unificado contempla los rendimientos reales de mano de obra y equipo (señalización y aplicación) para franjas de 15 cm, asegurando la sostenibilidad financiera de la actividad en comparación con los otros presupuestos de la entidad."</t>
  </si>
  <si>
    <t>PINTURA PLASTICO EN FRIO METILMETACRILATO DE A=20 CM PARA LINEAS DE DEMARCACIÓN, CON MICROESFERAS  Y ESPESOR SECO SEGÚN NORMA NTC 4744. SUMINISTRO Y APLICACIÓN</t>
  </si>
  <si>
    <t>PINTURA PLASTICO EN FRIO METILMETACRILATO DE A=20 CM PARA MARCAS VIALES, CON MICROESFERAS  Y ESPESOR SECO SEGÚN NORMA NTC 4744. SUMINISTRO Y APLICACIÓN (CEBRAS, FLECHAS, PICTOGRAMAS, LINEAS DE PARE, SENDEROS PEATONALES, ACHURADOS, ETC)</t>
  </si>
  <si>
    <t>SUMINISTRO E INSTALACIÓN DE TACHAS REFLECTIVAS UNIDIRECCIONALES</t>
  </si>
  <si>
    <t>SEÑAL VERTICAL GRUPO I (60x60cm) (Incluye Suministro e Instalación)</t>
  </si>
  <si>
    <t>TOTAL SENALIZACIÓN</t>
  </si>
  <si>
    <t>ESTRUCTURA DE PAVIMENTO-CICLORUTA Y ANDEN</t>
  </si>
  <si>
    <t>SUBBASE GRANULAR CLASE A</t>
  </si>
  <si>
    <t xml:space="preserve">BASE GRANULAR CLASE A </t>
  </si>
  <si>
    <t>SUMINISTRO  E  INSTALACIÓN  DE GEOTEXTIL T 2400 (ESTABILIZACIÓN, FILTRO Y SEPARACIÓN)</t>
  </si>
  <si>
    <t>RIEGO DE IMPRIMACIÓN</t>
  </si>
  <si>
    <t>RIEGO DE LIGA CON EMULSIÓN ASFÁLTICA CRR-1</t>
  </si>
  <si>
    <t>SUMINISTRO E INSTALACIÓN DE MEZCLA ASFÁLTICA MDC-19 (VIA)</t>
  </si>
  <si>
    <t>SUMINSITRO E INSTALACIÓN DE MEZCLA ASFÁLTICA MDC-10 (BICICARRIL)</t>
  </si>
  <si>
    <t>RAJÓN  SELECCIONADO PARA MEJORAMIENTO DE LA SUBRASANTE</t>
  </si>
  <si>
    <t>TOTAL ESTRUCTURA DE PAVIMENTO-CICLORUTA Y ANDEN</t>
  </si>
  <si>
    <t>OBRAS DE ARTE</t>
  </si>
  <si>
    <t>RELLENO PARA ESTRUCTURAS</t>
  </si>
  <si>
    <t>MATERIAL DRENANTE 3/4" PARA FILTROS LONGITUDINALES</t>
  </si>
  <si>
    <t>CONCRETOS CLASE D, f´c =3000 psi (bases)</t>
  </si>
  <si>
    <t>CONCRETO CLASE F, 2000 PSI PARA SOLADOS Y ATRAQUES</t>
  </si>
  <si>
    <t xml:space="preserve">SUMINISTRO E INSTALACIÓN DE TUBERÍA PVC ALCANTARILLADO REFORZADO Ø=36" </t>
  </si>
  <si>
    <t>SUMINISTRO FIGURADO Y ARMADO DE ACERO DE REFUERZO 60000 PSI</t>
  </si>
  <si>
    <t>KG</t>
  </si>
  <si>
    <t>TOTAL OBRAS DE ARTE</t>
  </si>
  <si>
    <t>ITEMS NO PREVISTOS</t>
  </si>
  <si>
    <t>DEMOLICIÓN PLACA PISO 0.10 M, INC RETIRO</t>
  </si>
  <si>
    <t xml:space="preserve">LINEAS DE DEMARCACION CON PINTURA EN FRIO </t>
  </si>
  <si>
    <t>MEZCLA DENSA EN CALIENTE TIPO MDC-10 (INVLUYE CEMENTO ASFALTICO)</t>
  </si>
  <si>
    <t>TOTAL ITEMS NO PREVISTOS</t>
  </si>
  <si>
    <t>COSTO DIRECTO</t>
  </si>
  <si>
    <t>A.I.U</t>
  </si>
  <si>
    <t>AJUSTE A ESTUDIOS Y DISEÑOS</t>
  </si>
  <si>
    <t>IVA AJUSTE A DISEÑOS</t>
  </si>
  <si>
    <t>IMPLEMENTACION PLAN DE MANEJO DE TRANSITO (MES)</t>
  </si>
  <si>
    <t>CANT. MESES: 6</t>
  </si>
  <si>
    <t xml:space="preserve">      VALOR MES:</t>
  </si>
  <si>
    <t>AJUSTE PESO</t>
  </si>
  <si>
    <t>COSTO TOTAL</t>
  </si>
  <si>
    <t>INTERVENTORIA DEL PROYECTO</t>
  </si>
  <si>
    <t>INTERVENTORIA TECNICA, ADMINISTRATIVA, FINANCIERA, AMBIENTAL Y JURIDICA PARA LA CONTINUACIÓN DE LAS OBRAS DE CONSTRUCCIÓN, REHABILITACIÓN Y ADECUACIÓN DEL ANILLO VIAL COCA COLA – CHICALÁ DEL MUNICIPIO DE TOCANCIPÁ</t>
  </si>
  <si>
    <t>___________________________________________</t>
  </si>
  <si>
    <t>FRACISCO ALIRIO RODRIGUEZ SANTOS</t>
  </si>
  <si>
    <t xml:space="preserve">GERENTE GENERAL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</si>
</sst>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quot;\ #,##0.00;[Red]\-&quot;$&quot;\ #,##0.00"/>
    <numFmt numFmtId="42" formatCode="_-&quot;$&quot;\ * #,##0_-;\-&quot;$&quot;\ * #,##0_-;_-&quot;$&quot;\ * &quot;-&quot;_-;_-@_-"/>
    <numFmt numFmtId="44" formatCode="_-&quot;$&quot;\ * #,##0.00_-;\-&quot;$&quot;\ * #,##0.00_-;_-&quot;$&quot;\ * &quot;-&quot;??_-;_-@_-"/>
    <numFmt numFmtId="164" formatCode="&quot;$&quot;#,##0"/>
    <numFmt numFmtId="165" formatCode="0.0"/>
    <numFmt numFmtId="166" formatCode="&quot;$&quot;#,##0.00"/>
    <numFmt numFmtId="167" formatCode="&quot;$&quot;\ #,##0.00"/>
    <numFmt numFmtId="168" formatCode="_-* #,##0.00\ &quot;€&quot;_-;\-* #,##0.00\ &quot;€&quot;_-;_-* &quot;-&quot;??\ &quot;€&quot;_-;_-@_-"/>
    <numFmt numFmtId="169" formatCode="General_)"/>
  </numFmts>
  <fonts count="16" x14ac:knownFonts="1">
    <font>
      <sz val="11"/>
      <color theme="1"/>
      <name val="Calibri"/>
      <family val="2"/>
      <scheme val="minor"/>
    </font>
    <font>
      <sz val="11"/>
      <color theme="1"/>
      <name val="Calibri"/>
      <family val="2"/>
      <scheme val="minor"/>
    </font>
    <font>
      <sz val="11"/>
      <color rgb="FFFF0000"/>
      <name val="Arial"/>
      <family val="2"/>
    </font>
    <font>
      <b/>
      <sz val="11"/>
      <name val="Arial"/>
      <family val="2"/>
    </font>
    <font>
      <sz val="10"/>
      <color theme="1"/>
      <name val="Arial Narrow"/>
      <family val="2"/>
    </font>
    <font>
      <b/>
      <sz val="11"/>
      <color theme="1"/>
      <name val="Arial"/>
      <family val="2"/>
    </font>
    <font>
      <b/>
      <sz val="10"/>
      <color indexed="8"/>
      <name val="Arial Narrow"/>
      <family val="2"/>
    </font>
    <font>
      <b/>
      <sz val="10"/>
      <name val="Arial Narrow"/>
      <family val="2"/>
    </font>
    <font>
      <sz val="10"/>
      <name val="Arial Narrow"/>
      <family val="2"/>
    </font>
    <font>
      <b/>
      <sz val="10"/>
      <color theme="1"/>
      <name val="Arial Narrow"/>
      <family val="2"/>
    </font>
    <font>
      <sz val="10"/>
      <color indexed="8"/>
      <name val="Arial Narrow"/>
      <family val="2"/>
    </font>
    <font>
      <sz val="10"/>
      <color theme="1" tint="0.14999847407452621"/>
      <name val="Arial Narrow"/>
      <family val="2"/>
    </font>
    <font>
      <sz val="10"/>
      <color rgb="FF000000"/>
      <name val="Arial Narrow"/>
      <family val="2"/>
    </font>
    <font>
      <sz val="11"/>
      <name val="Calibri"/>
      <family val="2"/>
      <scheme val="minor"/>
    </font>
    <font>
      <sz val="11"/>
      <color theme="1"/>
      <name val="Arial Narrow"/>
      <family val="2"/>
    </font>
    <font>
      <b/>
      <sz val="11"/>
      <color theme="1"/>
      <name val="Arial Narrow"/>
      <family val="2"/>
    </font>
  </fonts>
  <fills count="8">
    <fill>
      <patternFill patternType="none"/>
    </fill>
    <fill>
      <patternFill patternType="gray125"/>
    </fill>
    <fill>
      <patternFill patternType="solid">
        <fgColor theme="2"/>
        <bgColor indexed="64"/>
      </patternFill>
    </fill>
    <fill>
      <patternFill patternType="solid">
        <fgColor theme="6" tint="0.59999389629810485"/>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4" tint="0.39997558519241921"/>
        <bgColor indexed="64"/>
      </patternFill>
    </fill>
  </fills>
  <borders count="22">
    <border>
      <left/>
      <right/>
      <top/>
      <bottom/>
      <diagonal/>
    </border>
    <border>
      <left style="medium">
        <color indexed="64"/>
      </left>
      <right style="medium">
        <color indexed="64"/>
      </right>
      <top style="medium">
        <color indexed="64"/>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right/>
      <top style="thin">
        <color indexed="64"/>
      </top>
      <bottom style="thin">
        <color indexed="64"/>
      </bottom>
      <diagonal/>
    </border>
    <border>
      <left/>
      <right style="medium">
        <color indexed="64"/>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
    <xf numFmtId="0" fontId="0" fillId="0" borderId="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0" fontId="1" fillId="0" borderId="0"/>
    <xf numFmtId="168" fontId="1" fillId="0" borderId="0" applyFont="0" applyFill="0" applyBorder="0" applyAlignment="0" applyProtection="0"/>
    <xf numFmtId="0" fontId="13" fillId="0" borderId="0"/>
  </cellStyleXfs>
  <cellXfs count="92">
    <xf numFmtId="0" fontId="0" fillId="0" borderId="0" xfId="0"/>
    <xf numFmtId="0" fontId="2" fillId="0" borderId="1" xfId="4" applyFont="1" applyBorder="1" applyAlignment="1" applyProtection="1">
      <alignment vertical="center"/>
      <protection locked="0"/>
    </xf>
    <xf numFmtId="0" fontId="4" fillId="0" borderId="0" xfId="0" applyFont="1" applyAlignment="1">
      <alignment vertical="center"/>
    </xf>
    <xf numFmtId="0" fontId="6" fillId="3" borderId="8" xfId="0" applyFont="1" applyFill="1" applyBorder="1" applyAlignment="1">
      <alignment horizontal="center" vertical="center" wrapText="1"/>
    </xf>
    <xf numFmtId="49" fontId="7" fillId="3" borderId="9" xfId="0" applyNumberFormat="1" applyFont="1" applyFill="1" applyBorder="1" applyAlignment="1">
      <alignment horizontal="center" vertical="center" wrapText="1"/>
    </xf>
    <xf numFmtId="2" fontId="7" fillId="3" borderId="9" xfId="0" applyNumberFormat="1" applyFont="1" applyFill="1" applyBorder="1" applyAlignment="1">
      <alignment horizontal="center" vertical="center" wrapText="1"/>
    </xf>
    <xf numFmtId="164" fontId="7" fillId="3" borderId="9" xfId="1" applyNumberFormat="1" applyFont="1" applyFill="1" applyBorder="1" applyAlignment="1">
      <alignment horizontal="right" vertical="center" wrapText="1"/>
    </xf>
    <xf numFmtId="164" fontId="7" fillId="3" borderId="10" xfId="1" applyNumberFormat="1" applyFont="1" applyFill="1" applyBorder="1" applyAlignment="1">
      <alignment horizontal="right" vertical="center" wrapText="1"/>
    </xf>
    <xf numFmtId="0" fontId="8" fillId="0" borderId="8" xfId="0" applyFont="1" applyBorder="1" applyAlignment="1">
      <alignment horizontal="center" vertical="center" wrapText="1"/>
    </xf>
    <xf numFmtId="165" fontId="10" fillId="0" borderId="8" xfId="0" applyNumberFormat="1" applyFont="1" applyBorder="1" applyAlignment="1">
      <alignment horizontal="center" vertical="center" wrapText="1"/>
    </xf>
    <xf numFmtId="0" fontId="10" fillId="0" borderId="9" xfId="0" applyFont="1" applyBorder="1" applyAlignment="1">
      <alignment horizontal="center" vertical="center" wrapText="1"/>
    </xf>
    <xf numFmtId="2" fontId="10" fillId="0" borderId="9" xfId="0" applyNumberFormat="1" applyFont="1" applyBorder="1" applyAlignment="1">
      <alignment horizontal="center" vertical="center" wrapText="1"/>
    </xf>
    <xf numFmtId="164" fontId="10" fillId="0" borderId="9" xfId="1" applyNumberFormat="1" applyFont="1" applyFill="1" applyBorder="1" applyAlignment="1">
      <alignment horizontal="right" vertical="center" wrapText="1"/>
    </xf>
    <xf numFmtId="164" fontId="10" fillId="0" borderId="10" xfId="1" applyNumberFormat="1" applyFont="1" applyFill="1" applyBorder="1" applyAlignment="1">
      <alignment horizontal="right" vertical="center" wrapText="1"/>
    </xf>
    <xf numFmtId="166" fontId="10" fillId="0" borderId="9" xfId="1" applyNumberFormat="1" applyFont="1" applyFill="1" applyBorder="1" applyAlignment="1">
      <alignment horizontal="right" vertical="center" wrapText="1"/>
    </xf>
    <xf numFmtId="164" fontId="6" fillId="0" borderId="10" xfId="1" applyNumberFormat="1" applyFont="1" applyFill="1" applyBorder="1" applyAlignment="1">
      <alignment horizontal="right" vertical="center" wrapText="1"/>
    </xf>
    <xf numFmtId="167" fontId="4" fillId="0" borderId="0" xfId="0" applyNumberFormat="1" applyFont="1" applyAlignment="1">
      <alignment vertical="center"/>
    </xf>
    <xf numFmtId="2" fontId="4" fillId="0" borderId="0" xfId="0" applyNumberFormat="1" applyFont="1" applyAlignment="1">
      <alignment vertical="center"/>
    </xf>
    <xf numFmtId="0" fontId="10" fillId="4" borderId="9" xfId="0" applyFont="1" applyFill="1" applyBorder="1" applyAlignment="1">
      <alignment horizontal="center" vertical="center" wrapText="1"/>
    </xf>
    <xf numFmtId="2" fontId="10" fillId="4" borderId="9" xfId="0" applyNumberFormat="1" applyFont="1" applyFill="1" applyBorder="1" applyAlignment="1">
      <alignment horizontal="center" vertical="center" wrapText="1"/>
    </xf>
    <xf numFmtId="164" fontId="10" fillId="4" borderId="9" xfId="1" applyNumberFormat="1" applyFont="1" applyFill="1" applyBorder="1" applyAlignment="1">
      <alignment horizontal="right" vertical="center" wrapText="1"/>
    </xf>
    <xf numFmtId="164" fontId="10" fillId="4" borderId="10" xfId="1" applyNumberFormat="1" applyFont="1" applyFill="1" applyBorder="1" applyAlignment="1">
      <alignment horizontal="right" vertical="center" wrapText="1"/>
    </xf>
    <xf numFmtId="166" fontId="10" fillId="4" borderId="9" xfId="1" applyNumberFormat="1" applyFont="1" applyFill="1" applyBorder="1" applyAlignment="1">
      <alignment horizontal="center" vertical="center" wrapText="1"/>
    </xf>
    <xf numFmtId="2" fontId="10" fillId="0" borderId="8" xfId="0" applyNumberFormat="1" applyFont="1" applyBorder="1" applyAlignment="1">
      <alignment horizontal="center" vertical="center" wrapText="1"/>
    </xf>
    <xf numFmtId="164" fontId="8" fillId="4" borderId="9" xfId="0" applyNumberFormat="1" applyFont="1" applyFill="1" applyBorder="1" applyAlignment="1">
      <alignment horizontal="right" vertical="center" wrapText="1"/>
    </xf>
    <xf numFmtId="166" fontId="10" fillId="4" borderId="9" xfId="5" applyNumberFormat="1" applyFont="1" applyFill="1" applyBorder="1" applyAlignment="1">
      <alignment horizontal="center" vertical="center" wrapText="1"/>
    </xf>
    <xf numFmtId="0" fontId="4" fillId="5" borderId="0" xfId="0" applyFont="1" applyFill="1" applyAlignment="1">
      <alignment vertical="center"/>
    </xf>
    <xf numFmtId="167" fontId="4" fillId="5" borderId="0" xfId="0" applyNumberFormat="1" applyFont="1" applyFill="1" applyAlignment="1">
      <alignment vertical="center"/>
    </xf>
    <xf numFmtId="2" fontId="8" fillId="0" borderId="9" xfId="0" applyNumberFormat="1" applyFont="1" applyBorder="1" applyAlignment="1">
      <alignment horizontal="center" vertical="center" wrapText="1"/>
    </xf>
    <xf numFmtId="0" fontId="9" fillId="0" borderId="8" xfId="0" applyFont="1" applyBorder="1" applyAlignment="1">
      <alignment horizontal="center" vertical="center" wrapText="1"/>
    </xf>
    <xf numFmtId="165" fontId="4" fillId="0" borderId="8" xfId="0" applyNumberFormat="1" applyFont="1" applyBorder="1" applyAlignment="1">
      <alignment horizontal="center" vertical="center" wrapText="1"/>
    </xf>
    <xf numFmtId="0" fontId="8" fillId="0" borderId="9" xfId="6" applyFont="1" applyBorder="1" applyAlignment="1">
      <alignment horizontal="center" vertical="center" wrapText="1"/>
    </xf>
    <xf numFmtId="4" fontId="4" fillId="0" borderId="9" xfId="0" applyNumberFormat="1" applyFont="1" applyBorder="1" applyAlignment="1">
      <alignment horizontal="center" vertical="center" wrapText="1"/>
    </xf>
    <xf numFmtId="164" fontId="8" fillId="0" borderId="9" xfId="0" applyNumberFormat="1" applyFont="1" applyBorder="1" applyAlignment="1">
      <alignment horizontal="right" vertical="center" wrapText="1"/>
    </xf>
    <xf numFmtId="0" fontId="4" fillId="0" borderId="8" xfId="0" applyFont="1" applyBorder="1" applyAlignment="1">
      <alignment horizontal="center" vertical="center" wrapText="1"/>
    </xf>
    <xf numFmtId="0" fontId="8" fillId="0" borderId="9" xfId="0" applyFont="1" applyBorder="1" applyAlignment="1">
      <alignment horizontal="center" vertical="center" wrapText="1"/>
    </xf>
    <xf numFmtId="164" fontId="4" fillId="0" borderId="10" xfId="2" applyNumberFormat="1" applyFont="1" applyBorder="1" applyAlignment="1">
      <alignment horizontal="right" vertical="center"/>
    </xf>
    <xf numFmtId="9" fontId="4" fillId="0" borderId="9" xfId="3" applyFont="1" applyBorder="1" applyAlignment="1">
      <alignment horizontal="center" vertical="center"/>
    </xf>
    <xf numFmtId="164" fontId="4" fillId="0" borderId="10" xfId="0" applyNumberFormat="1" applyFont="1" applyBorder="1" applyAlignment="1">
      <alignment horizontal="right" vertical="center"/>
    </xf>
    <xf numFmtId="44" fontId="4" fillId="0" borderId="0" xfId="1" applyFont="1" applyAlignment="1">
      <alignment vertical="center"/>
    </xf>
    <xf numFmtId="0" fontId="4" fillId="0" borderId="9" xfId="0" applyFont="1" applyBorder="1" applyAlignment="1">
      <alignment horizontal="center" vertical="center" wrapText="1"/>
    </xf>
    <xf numFmtId="164" fontId="14" fillId="0" borderId="10" xfId="2" applyNumberFormat="1" applyFont="1" applyBorder="1" applyAlignment="1">
      <alignment horizontal="right" vertical="center"/>
    </xf>
    <xf numFmtId="42" fontId="4" fillId="0" borderId="0" xfId="2" applyFont="1" applyAlignment="1">
      <alignment vertical="center"/>
    </xf>
    <xf numFmtId="164" fontId="4" fillId="0" borderId="0" xfId="0" applyNumberFormat="1" applyFont="1" applyAlignment="1">
      <alignment vertical="center"/>
    </xf>
    <xf numFmtId="164" fontId="15" fillId="0" borderId="10" xfId="4" applyNumberFormat="1" applyFont="1" applyBorder="1" applyAlignment="1">
      <alignment horizontal="right" vertical="center"/>
    </xf>
    <xf numFmtId="0" fontId="4" fillId="0" borderId="0" xfId="0" applyFont="1" applyAlignment="1">
      <alignment horizontal="center" vertical="center"/>
    </xf>
    <xf numFmtId="0" fontId="9" fillId="0" borderId="0" xfId="0" applyFont="1" applyAlignment="1">
      <alignment horizontal="center" vertical="center"/>
    </xf>
    <xf numFmtId="164" fontId="4" fillId="0" borderId="0" xfId="0" applyNumberFormat="1" applyFont="1" applyAlignment="1">
      <alignment horizontal="right" vertical="center"/>
    </xf>
    <xf numFmtId="8" fontId="4" fillId="0" borderId="0" xfId="1" applyNumberFormat="1" applyFont="1" applyAlignment="1">
      <alignment vertical="center"/>
    </xf>
    <xf numFmtId="0" fontId="15" fillId="0" borderId="17" xfId="0" applyFont="1" applyBorder="1" applyAlignment="1">
      <alignment horizontal="center" vertical="center"/>
    </xf>
    <xf numFmtId="0" fontId="15" fillId="0" borderId="0" xfId="0" applyFont="1" applyAlignment="1">
      <alignment horizontal="center" vertical="center"/>
    </xf>
    <xf numFmtId="0" fontId="15" fillId="0" borderId="18" xfId="0" applyFont="1" applyBorder="1" applyAlignment="1">
      <alignment horizontal="center"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7" xfId="0" applyFont="1" applyBorder="1" applyAlignment="1">
      <alignment horizontal="center" vertical="center"/>
    </xf>
    <xf numFmtId="0" fontId="4" fillId="0" borderId="0" xfId="0" applyFont="1" applyAlignment="1">
      <alignment horizontal="center" vertical="center"/>
    </xf>
    <xf numFmtId="0" fontId="4" fillId="0" borderId="18" xfId="0" applyFont="1" applyBorder="1" applyAlignment="1">
      <alignment horizontal="center" vertical="center"/>
    </xf>
    <xf numFmtId="0" fontId="9" fillId="6" borderId="8" xfId="0" applyFont="1" applyFill="1" applyBorder="1" applyAlignment="1">
      <alignment horizontal="center" vertical="center"/>
    </xf>
    <xf numFmtId="0" fontId="9" fillId="6" borderId="9" xfId="0" applyFont="1" applyFill="1" applyBorder="1" applyAlignment="1">
      <alignment horizontal="center" vertical="center"/>
    </xf>
    <xf numFmtId="9" fontId="4" fillId="0" borderId="8" xfId="3" applyFont="1" applyBorder="1" applyAlignment="1">
      <alignment horizontal="center" vertical="center"/>
    </xf>
    <xf numFmtId="9" fontId="4" fillId="0" borderId="9" xfId="3" applyFont="1" applyBorder="1" applyAlignment="1">
      <alignment horizontal="center" vertical="center"/>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169" fontId="6" fillId="7" borderId="14" xfId="4" applyNumberFormat="1" applyFont="1" applyFill="1" applyBorder="1" applyAlignment="1">
      <alignment horizontal="center" vertical="center"/>
    </xf>
    <xf numFmtId="169" fontId="6" fillId="7" borderId="15" xfId="4" applyNumberFormat="1" applyFont="1" applyFill="1" applyBorder="1" applyAlignment="1">
      <alignment horizontal="center" vertical="center"/>
    </xf>
    <xf numFmtId="169" fontId="6" fillId="7" borderId="16" xfId="4" applyNumberFormat="1" applyFont="1" applyFill="1" applyBorder="1" applyAlignment="1">
      <alignment horizontal="center" vertical="center"/>
    </xf>
    <xf numFmtId="0" fontId="9" fillId="0" borderId="8" xfId="4" applyFont="1" applyBorder="1" applyAlignment="1">
      <alignment horizontal="center" vertical="center" wrapText="1"/>
    </xf>
    <xf numFmtId="0" fontId="9" fillId="0" borderId="9" xfId="4" applyFont="1" applyBorder="1" applyAlignment="1">
      <alignment horizontal="center" vertical="center" wrapTex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10" fillId="0" borderId="9" xfId="0" applyFont="1" applyBorder="1" applyAlignment="1">
      <alignment horizontal="left" vertical="center" wrapText="1"/>
    </xf>
    <xf numFmtId="0" fontId="4" fillId="0" borderId="9" xfId="0" applyFont="1" applyBorder="1" applyAlignment="1">
      <alignment horizontal="left" vertical="center" wrapText="1"/>
    </xf>
    <xf numFmtId="2" fontId="6" fillId="0" borderId="8" xfId="0" applyNumberFormat="1" applyFont="1" applyBorder="1" applyAlignment="1">
      <alignment horizontal="right" vertical="center" wrapText="1"/>
    </xf>
    <xf numFmtId="2" fontId="6" fillId="0" borderId="9" xfId="0" applyNumberFormat="1" applyFont="1" applyBorder="1" applyAlignment="1">
      <alignment horizontal="right"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12" fillId="0" borderId="9" xfId="0" applyFont="1" applyBorder="1" applyAlignment="1">
      <alignment vertical="center" wrapText="1"/>
    </xf>
    <xf numFmtId="0" fontId="10" fillId="0" borderId="9" xfId="0" applyFont="1" applyBorder="1" applyAlignment="1">
      <alignment vertical="center" wrapText="1"/>
    </xf>
    <xf numFmtId="0" fontId="8" fillId="0" borderId="9" xfId="0" applyFont="1" applyBorder="1" applyAlignment="1">
      <alignment horizontal="left" vertical="center" wrapText="1"/>
    </xf>
    <xf numFmtId="0" fontId="11" fillId="0" borderId="9" xfId="0" applyFont="1" applyBorder="1" applyAlignment="1">
      <alignment horizontal="left" vertical="center" wrapText="1"/>
    </xf>
    <xf numFmtId="0" fontId="3" fillId="0" borderId="2" xfId="4" applyFont="1" applyBorder="1" applyAlignment="1">
      <alignment horizontal="center" vertical="center" wrapText="1"/>
    </xf>
    <xf numFmtId="0" fontId="3" fillId="0" borderId="3" xfId="4" applyFont="1" applyBorder="1" applyAlignment="1">
      <alignment horizontal="center" vertical="center" wrapText="1"/>
    </xf>
    <xf numFmtId="0" fontId="3" fillId="0" borderId="4" xfId="4" applyFont="1" applyBorder="1" applyAlignment="1">
      <alignment horizontal="center" vertical="center" wrapText="1"/>
    </xf>
    <xf numFmtId="0" fontId="5" fillId="2" borderId="5" xfId="4" applyFont="1" applyFill="1" applyBorder="1" applyAlignment="1">
      <alignment horizontal="center" vertical="center" wrapText="1"/>
    </xf>
    <xf numFmtId="0" fontId="5" fillId="2" borderId="6" xfId="4" applyFont="1" applyFill="1" applyBorder="1" applyAlignment="1">
      <alignment horizontal="center" vertical="center" wrapText="1"/>
    </xf>
    <xf numFmtId="0" fontId="5" fillId="2" borderId="7" xfId="4" applyFont="1" applyFill="1" applyBorder="1" applyAlignment="1">
      <alignment horizontal="center" vertical="center" wrapText="1"/>
    </xf>
    <xf numFmtId="49" fontId="7" fillId="3" borderId="9" xfId="0" applyNumberFormat="1" applyFont="1" applyFill="1" applyBorder="1" applyAlignment="1">
      <alignment horizontal="center" vertical="center" wrapText="1"/>
    </xf>
  </cellXfs>
  <cellStyles count="7">
    <cellStyle name="Moneda" xfId="1" builtinId="4"/>
    <cellStyle name="Moneda [0]" xfId="2" builtinId="7"/>
    <cellStyle name="Moneda 2" xfId="5" xr:uid="{6C4A6166-1369-403D-A0E1-5EC16D15A8CB}"/>
    <cellStyle name="Normal" xfId="0" builtinId="0"/>
    <cellStyle name="Normal 2 2" xfId="6" xr:uid="{90B8B956-670F-4CC3-98B3-73BD50A72063}"/>
    <cellStyle name="Normal 2 7" xfId="4" xr:uid="{37F10E53-3D81-4010-AF1A-37CA247E9C4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264795</xdr:colOff>
      <xdr:row>8</xdr:row>
      <xdr:rowOff>1042</xdr:rowOff>
    </xdr:from>
    <xdr:to>
      <xdr:col>23</xdr:col>
      <xdr:colOff>610347</xdr:colOff>
      <xdr:row>17</xdr:row>
      <xdr:rowOff>56963</xdr:rowOff>
    </xdr:to>
    <xdr:pic>
      <xdr:nvPicPr>
        <xdr:cNvPr id="2" name="Imagen 1">
          <a:extLst>
            <a:ext uri="{FF2B5EF4-FFF2-40B4-BE49-F238E27FC236}">
              <a16:creationId xmlns:a16="http://schemas.microsoft.com/office/drawing/2014/main" id="{74ABC177-52B5-4572-A5EE-BAE89849D9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7670" y="3334792"/>
          <a:ext cx="6517752" cy="51136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561975</xdr:colOff>
      <xdr:row>5</xdr:row>
      <xdr:rowOff>190500</xdr:rowOff>
    </xdr:from>
    <xdr:to>
      <xdr:col>12</xdr:col>
      <xdr:colOff>516850</xdr:colOff>
      <xdr:row>10</xdr:row>
      <xdr:rowOff>187033</xdr:rowOff>
    </xdr:to>
    <xdr:pic>
      <xdr:nvPicPr>
        <xdr:cNvPr id="3" name="Imagen 2">
          <a:extLst>
            <a:ext uri="{FF2B5EF4-FFF2-40B4-BE49-F238E27FC236}">
              <a16:creationId xmlns:a16="http://schemas.microsoft.com/office/drawing/2014/main" id="{B3B2C77E-C345-46AE-B62D-AEDB5FD311B3}"/>
            </a:ext>
          </a:extLst>
        </xdr:cNvPr>
        <xdr:cNvPicPr>
          <a:picLocks noChangeAspect="1"/>
        </xdr:cNvPicPr>
      </xdr:nvPicPr>
      <xdr:blipFill>
        <a:blip xmlns:r="http://schemas.openxmlformats.org/officeDocument/2006/relationships" r:embed="rId2"/>
        <a:stretch>
          <a:fillRect/>
        </a:stretch>
      </xdr:blipFill>
      <xdr:spPr>
        <a:xfrm>
          <a:off x="8515350" y="2428875"/>
          <a:ext cx="4130635" cy="2377783"/>
        </a:xfrm>
        <a:prstGeom prst="rect">
          <a:avLst/>
        </a:prstGeom>
      </xdr:spPr>
    </xdr:pic>
    <xdr:clientData/>
  </xdr:twoCellAnchor>
  <xdr:twoCellAnchor editAs="oneCell">
    <xdr:from>
      <xdr:col>0</xdr:col>
      <xdr:colOff>63501</xdr:colOff>
      <xdr:row>0</xdr:row>
      <xdr:rowOff>158750</xdr:rowOff>
    </xdr:from>
    <xdr:to>
      <xdr:col>0</xdr:col>
      <xdr:colOff>1125643</xdr:colOff>
      <xdr:row>0</xdr:row>
      <xdr:rowOff>514773</xdr:rowOff>
    </xdr:to>
    <xdr:pic>
      <xdr:nvPicPr>
        <xdr:cNvPr id="4" name="Imagen 3">
          <a:extLst>
            <a:ext uri="{FF2B5EF4-FFF2-40B4-BE49-F238E27FC236}">
              <a16:creationId xmlns:a16="http://schemas.microsoft.com/office/drawing/2014/main" id="{6F62386B-CD23-4E31-9808-5BBAE3167E31}"/>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3501" y="158750"/>
          <a:ext cx="1058332" cy="35983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Copia%20de%20I%20-%203%20PRESUPUEST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morias"/>
      <sheetName val="Presupueto Planeacion"/>
      <sheetName val="NUEVO"/>
      <sheetName val="Presupuesto ICCU"/>
      <sheetName val="precios"/>
      <sheetName val="Hoja1"/>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F0BB1-256D-4E69-9F32-5BE87D17A102}">
  <sheetPr>
    <tabColor theme="7" tint="-0.249977111117893"/>
    <pageSetUpPr fitToPage="1"/>
  </sheetPr>
  <dimension ref="A1:O85"/>
  <sheetViews>
    <sheetView tabSelected="1" view="pageBreakPreview" topLeftCell="A68" zoomScaleNormal="100" zoomScaleSheetLayoutView="100" workbookViewId="0">
      <selection activeCell="A72" sqref="A72:F72"/>
    </sheetView>
  </sheetViews>
  <sheetFormatPr baseColWidth="10" defaultColWidth="11.5703125" defaultRowHeight="12.75" x14ac:dyDescent="0.25"/>
  <cols>
    <col min="1" max="1" width="17.85546875" style="2" customWidth="1"/>
    <col min="2" max="2" width="4.5703125" style="2" bestFit="1" customWidth="1"/>
    <col min="3" max="3" width="31.42578125" style="2" customWidth="1"/>
    <col min="4" max="4" width="11.85546875" style="2" customWidth="1"/>
    <col min="5" max="5" width="14" style="45" customWidth="1"/>
    <col min="6" max="6" width="16.140625" style="47" customWidth="1"/>
    <col min="7" max="7" width="23.42578125" style="47" customWidth="1"/>
    <col min="8" max="8" width="13.85546875" style="2" customWidth="1"/>
    <col min="9" max="9" width="14.28515625" style="2" bestFit="1" customWidth="1"/>
    <col min="10" max="10" width="12.28515625" style="2" bestFit="1" customWidth="1"/>
    <col min="11" max="11" width="10.5703125" style="2" bestFit="1" customWidth="1"/>
    <col min="12" max="12" width="11.5703125" style="2"/>
    <col min="13" max="13" width="25.7109375" style="2" customWidth="1"/>
    <col min="14" max="16384" width="11.5703125" style="2"/>
  </cols>
  <sheetData>
    <row r="1" spans="1:10" ht="54" customHeight="1" thickBot="1" x14ac:dyDescent="0.3">
      <c r="A1" s="1"/>
      <c r="B1" s="85" t="s">
        <v>0</v>
      </c>
      <c r="C1" s="86"/>
      <c r="D1" s="86"/>
      <c r="E1" s="86"/>
      <c r="F1" s="86"/>
      <c r="G1" s="87"/>
    </row>
    <row r="2" spans="1:10" ht="57" customHeight="1" x14ac:dyDescent="0.25">
      <c r="A2" s="88" t="s">
        <v>1</v>
      </c>
      <c r="B2" s="89"/>
      <c r="C2" s="89"/>
      <c r="D2" s="89"/>
      <c r="E2" s="89"/>
      <c r="F2" s="89"/>
      <c r="G2" s="90"/>
    </row>
    <row r="3" spans="1:10" ht="27" customHeight="1" x14ac:dyDescent="0.25">
      <c r="A3" s="3" t="s">
        <v>2</v>
      </c>
      <c r="B3" s="91" t="s">
        <v>3</v>
      </c>
      <c r="C3" s="91"/>
      <c r="D3" s="4" t="s">
        <v>4</v>
      </c>
      <c r="E3" s="5" t="s">
        <v>5</v>
      </c>
      <c r="F3" s="6" t="s">
        <v>6</v>
      </c>
      <c r="G3" s="7" t="s">
        <v>7</v>
      </c>
    </row>
    <row r="4" spans="1:10" ht="14.45" customHeight="1" x14ac:dyDescent="0.25">
      <c r="A4" s="8">
        <v>1</v>
      </c>
      <c r="B4" s="79" t="s">
        <v>8</v>
      </c>
      <c r="C4" s="79"/>
      <c r="D4" s="79"/>
      <c r="E4" s="79"/>
      <c r="F4" s="79"/>
      <c r="G4" s="80"/>
    </row>
    <row r="5" spans="1:10" ht="24" customHeight="1" x14ac:dyDescent="0.25">
      <c r="A5" s="9">
        <f>+A4+0.1</f>
        <v>1.1000000000000001</v>
      </c>
      <c r="B5" s="75" t="s">
        <v>9</v>
      </c>
      <c r="C5" s="75"/>
      <c r="D5" s="10" t="s">
        <v>10</v>
      </c>
      <c r="E5" s="11">
        <v>1</v>
      </c>
      <c r="F5" s="12">
        <v>3039773</v>
      </c>
      <c r="G5" s="13">
        <f>+F5*E5</f>
        <v>3039773</v>
      </c>
    </row>
    <row r="6" spans="1:10" ht="27" customHeight="1" x14ac:dyDescent="0.25">
      <c r="A6" s="9">
        <f t="shared" ref="A6:A13" si="0">+A5+0.1</f>
        <v>1.2000000000000002</v>
      </c>
      <c r="B6" s="75" t="s">
        <v>11</v>
      </c>
      <c r="C6" s="75"/>
      <c r="D6" s="10" t="s">
        <v>12</v>
      </c>
      <c r="E6" s="11">
        <v>2500</v>
      </c>
      <c r="F6" s="12">
        <v>24212</v>
      </c>
      <c r="G6" s="13">
        <f t="shared" ref="G6:G14" si="1">+F6*E6</f>
        <v>60530000</v>
      </c>
    </row>
    <row r="7" spans="1:10" ht="24.6" customHeight="1" x14ac:dyDescent="0.25">
      <c r="A7" s="9">
        <f t="shared" si="0"/>
        <v>1.3000000000000003</v>
      </c>
      <c r="B7" s="75" t="s">
        <v>13</v>
      </c>
      <c r="C7" s="75"/>
      <c r="D7" s="10" t="s">
        <v>12</v>
      </c>
      <c r="E7" s="11">
        <v>187.5</v>
      </c>
      <c r="F7" s="12">
        <v>32151</v>
      </c>
      <c r="G7" s="13">
        <f t="shared" si="1"/>
        <v>6028312.5</v>
      </c>
    </row>
    <row r="8" spans="1:10" ht="35.25" customHeight="1" x14ac:dyDescent="0.25">
      <c r="A8" s="9">
        <f t="shared" si="0"/>
        <v>1.4000000000000004</v>
      </c>
      <c r="B8" s="84" t="s">
        <v>14</v>
      </c>
      <c r="C8" s="84"/>
      <c r="D8" s="10" t="s">
        <v>15</v>
      </c>
      <c r="E8" s="11">
        <f>1000*12</f>
        <v>12000</v>
      </c>
      <c r="F8" s="12">
        <v>5581</v>
      </c>
      <c r="G8" s="13">
        <f t="shared" si="1"/>
        <v>66972000</v>
      </c>
    </row>
    <row r="9" spans="1:10" ht="59.25" customHeight="1" x14ac:dyDescent="0.25">
      <c r="A9" s="9">
        <f t="shared" si="0"/>
        <v>1.5000000000000004</v>
      </c>
      <c r="B9" s="75" t="s">
        <v>16</v>
      </c>
      <c r="C9" s="75"/>
      <c r="D9" s="10" t="s">
        <v>17</v>
      </c>
      <c r="E9" s="11">
        <v>1532.9188710000001</v>
      </c>
      <c r="F9" s="12">
        <v>78111</v>
      </c>
      <c r="G9" s="13">
        <f t="shared" si="1"/>
        <v>119737825.93268101</v>
      </c>
      <c r="I9" s="2">
        <f>4.5+2.25+2.25</f>
        <v>9</v>
      </c>
    </row>
    <row r="10" spans="1:10" ht="42" customHeight="1" x14ac:dyDescent="0.25">
      <c r="A10" s="9">
        <f t="shared" si="0"/>
        <v>1.6000000000000005</v>
      </c>
      <c r="B10" s="75" t="s">
        <v>18</v>
      </c>
      <c r="C10" s="75"/>
      <c r="D10" s="10" t="s">
        <v>17</v>
      </c>
      <c r="E10" s="11">
        <v>1429.2698583539043</v>
      </c>
      <c r="F10" s="12">
        <v>106915</v>
      </c>
      <c r="G10" s="13">
        <f t="shared" si="1"/>
        <v>152810386.90590769</v>
      </c>
    </row>
    <row r="11" spans="1:10" ht="72.75" customHeight="1" x14ac:dyDescent="0.25">
      <c r="A11" s="9">
        <f t="shared" si="0"/>
        <v>1.7000000000000006</v>
      </c>
      <c r="B11" s="75" t="s">
        <v>19</v>
      </c>
      <c r="C11" s="75"/>
      <c r="D11" s="10" t="s">
        <v>15</v>
      </c>
      <c r="E11" s="11">
        <v>139.5</v>
      </c>
      <c r="F11" s="12">
        <v>8209</v>
      </c>
      <c r="G11" s="13">
        <f t="shared" si="1"/>
        <v>1145155.5</v>
      </c>
    </row>
    <row r="12" spans="1:10" ht="59.25" customHeight="1" x14ac:dyDescent="0.25">
      <c r="A12" s="9">
        <f>+A11+0.1</f>
        <v>1.8000000000000007</v>
      </c>
      <c r="B12" s="75" t="s">
        <v>20</v>
      </c>
      <c r="C12" s="75"/>
      <c r="D12" s="10" t="s">
        <v>21</v>
      </c>
      <c r="E12" s="11">
        <v>165363.06812486012</v>
      </c>
      <c r="F12" s="12">
        <v>1823</v>
      </c>
      <c r="G12" s="13">
        <f t="shared" si="1"/>
        <v>301456873.19161999</v>
      </c>
    </row>
    <row r="13" spans="1:10" ht="59.25" customHeight="1" x14ac:dyDescent="0.25">
      <c r="A13" s="9">
        <f t="shared" si="0"/>
        <v>1.9000000000000008</v>
      </c>
      <c r="B13" s="75" t="s">
        <v>22</v>
      </c>
      <c r="C13" s="75"/>
      <c r="D13" s="10" t="s">
        <v>17</v>
      </c>
      <c r="E13" s="11">
        <v>8912.7069928849542</v>
      </c>
      <c r="F13" s="14">
        <v>27014.903999999999</v>
      </c>
      <c r="G13" s="13">
        <f t="shared" si="1"/>
        <v>240775923.7929157</v>
      </c>
      <c r="J13" s="2">
        <f>7.5+2.25+2.25</f>
        <v>12</v>
      </c>
    </row>
    <row r="14" spans="1:10" ht="59.25" customHeight="1" x14ac:dyDescent="0.25">
      <c r="A14" s="9" t="s">
        <v>23</v>
      </c>
      <c r="B14" s="75" t="s">
        <v>24</v>
      </c>
      <c r="C14" s="75"/>
      <c r="D14" s="10" t="s">
        <v>17</v>
      </c>
      <c r="E14" s="11">
        <v>26.25409909558709</v>
      </c>
      <c r="F14" s="12">
        <v>131548</v>
      </c>
      <c r="G14" s="13">
        <f t="shared" si="1"/>
        <v>3453674.2278262908</v>
      </c>
    </row>
    <row r="15" spans="1:10" ht="13.9" customHeight="1" x14ac:dyDescent="0.25">
      <c r="A15" s="77" t="s">
        <v>25</v>
      </c>
      <c r="B15" s="78"/>
      <c r="C15" s="78"/>
      <c r="D15" s="78"/>
      <c r="E15" s="78"/>
      <c r="F15" s="78"/>
      <c r="G15" s="15">
        <f>SUM(G5:G14)</f>
        <v>955949925.05095065</v>
      </c>
    </row>
    <row r="16" spans="1:10" ht="14.45" customHeight="1" x14ac:dyDescent="0.25">
      <c r="A16" s="8">
        <v>2</v>
      </c>
      <c r="B16" s="79" t="s">
        <v>26</v>
      </c>
      <c r="C16" s="79"/>
      <c r="D16" s="79"/>
      <c r="E16" s="79"/>
      <c r="F16" s="79"/>
      <c r="G16" s="80"/>
    </row>
    <row r="17" spans="1:15" ht="18.600000000000001" customHeight="1" x14ac:dyDescent="0.25">
      <c r="A17" s="9">
        <v>2.1</v>
      </c>
      <c r="B17" s="75" t="s">
        <v>27</v>
      </c>
      <c r="C17" s="75"/>
      <c r="D17" s="10" t="s">
        <v>15</v>
      </c>
      <c r="E17" s="11">
        <v>71.873999999999995</v>
      </c>
      <c r="F17" s="12">
        <v>43231</v>
      </c>
      <c r="G17" s="13">
        <f t="shared" ref="G17:G26" si="2">+F17*E17</f>
        <v>3107184.8939999999</v>
      </c>
      <c r="J17" s="16">
        <f t="shared" ref="J17:J60" si="3">I17*1.06</f>
        <v>0</v>
      </c>
    </row>
    <row r="18" spans="1:15" ht="24.6" customHeight="1" x14ac:dyDescent="0.25">
      <c r="A18" s="9">
        <v>2.2000000000000002</v>
      </c>
      <c r="B18" s="75" t="s">
        <v>28</v>
      </c>
      <c r="C18" s="75"/>
      <c r="D18" s="10" t="s">
        <v>17</v>
      </c>
      <c r="E18" s="11">
        <v>43.124400000000009</v>
      </c>
      <c r="F18" s="12">
        <v>123860</v>
      </c>
      <c r="G18" s="13">
        <f t="shared" si="2"/>
        <v>5341388.1840000013</v>
      </c>
      <c r="J18" s="16">
        <f t="shared" si="3"/>
        <v>0</v>
      </c>
    </row>
    <row r="19" spans="1:15" ht="21" customHeight="1" x14ac:dyDescent="0.25">
      <c r="A19" s="9">
        <v>2.2999999999999998</v>
      </c>
      <c r="B19" s="75" t="s">
        <v>29</v>
      </c>
      <c r="C19" s="75"/>
      <c r="D19" s="10" t="s">
        <v>12</v>
      </c>
      <c r="E19" s="11">
        <v>130.68</v>
      </c>
      <c r="F19" s="12">
        <v>66864</v>
      </c>
      <c r="G19" s="13">
        <f t="shared" si="2"/>
        <v>8737787.5199999996</v>
      </c>
      <c r="J19" s="16">
        <f t="shared" si="3"/>
        <v>0</v>
      </c>
    </row>
    <row r="20" spans="1:15" ht="27.6" customHeight="1" x14ac:dyDescent="0.25">
      <c r="A20" s="9">
        <v>2.4</v>
      </c>
      <c r="B20" s="75" t="s">
        <v>30</v>
      </c>
      <c r="C20" s="75"/>
      <c r="D20" s="10" t="s">
        <v>12</v>
      </c>
      <c r="E20" s="11">
        <v>13.068</v>
      </c>
      <c r="F20" s="12">
        <v>71115</v>
      </c>
      <c r="G20" s="13">
        <f t="shared" si="2"/>
        <v>929330.82</v>
      </c>
      <c r="J20" s="16">
        <f t="shared" si="3"/>
        <v>0</v>
      </c>
    </row>
    <row r="21" spans="1:15" ht="41.25" customHeight="1" x14ac:dyDescent="0.25">
      <c r="A21" s="9">
        <v>2.5</v>
      </c>
      <c r="B21" s="75" t="s">
        <v>31</v>
      </c>
      <c r="C21" s="75"/>
      <c r="D21" s="10" t="s">
        <v>10</v>
      </c>
      <c r="E21" s="11">
        <v>11</v>
      </c>
      <c r="F21" s="12">
        <v>1089923</v>
      </c>
      <c r="G21" s="13">
        <f t="shared" si="2"/>
        <v>11989153</v>
      </c>
      <c r="J21" s="16">
        <f t="shared" si="3"/>
        <v>0</v>
      </c>
    </row>
    <row r="22" spans="1:15" ht="59.25" customHeight="1" x14ac:dyDescent="0.25">
      <c r="A22" s="9">
        <v>2.6</v>
      </c>
      <c r="B22" s="75" t="s">
        <v>32</v>
      </c>
      <c r="C22" s="75"/>
      <c r="D22" s="10" t="s">
        <v>12</v>
      </c>
      <c r="E22" s="11">
        <v>31.5</v>
      </c>
      <c r="F22" s="12">
        <v>929812</v>
      </c>
      <c r="G22" s="13">
        <f t="shared" si="2"/>
        <v>29289078</v>
      </c>
      <c r="J22" s="16">
        <f t="shared" si="3"/>
        <v>0</v>
      </c>
      <c r="O22" s="17">
        <f>2+3.65+3.65+4</f>
        <v>13.3</v>
      </c>
    </row>
    <row r="23" spans="1:15" ht="50.25" customHeight="1" x14ac:dyDescent="0.25">
      <c r="A23" s="9">
        <v>2.7</v>
      </c>
      <c r="B23" s="75" t="s">
        <v>33</v>
      </c>
      <c r="C23" s="75"/>
      <c r="D23" s="18" t="s">
        <v>10</v>
      </c>
      <c r="E23" s="19">
        <v>11</v>
      </c>
      <c r="F23" s="20">
        <v>1088944</v>
      </c>
      <c r="G23" s="21">
        <f t="shared" si="2"/>
        <v>11978384</v>
      </c>
      <c r="J23" s="16">
        <f t="shared" si="3"/>
        <v>0</v>
      </c>
    </row>
    <row r="24" spans="1:15" ht="50.25" customHeight="1" x14ac:dyDescent="0.25">
      <c r="A24" s="9">
        <v>2.8</v>
      </c>
      <c r="B24" s="75" t="s">
        <v>34</v>
      </c>
      <c r="C24" s="75"/>
      <c r="D24" s="18" t="s">
        <v>10</v>
      </c>
      <c r="E24" s="19">
        <v>17</v>
      </c>
      <c r="F24" s="20">
        <v>1654203.5830000001</v>
      </c>
      <c r="G24" s="21">
        <f t="shared" si="2"/>
        <v>28121460.911000002</v>
      </c>
      <c r="H24" s="2" t="s">
        <v>35</v>
      </c>
      <c r="I24" s="22"/>
      <c r="J24" s="16"/>
    </row>
    <row r="25" spans="1:15" ht="60.75" customHeight="1" x14ac:dyDescent="0.25">
      <c r="A25" s="9">
        <v>2.9</v>
      </c>
      <c r="B25" s="75" t="s">
        <v>36</v>
      </c>
      <c r="C25" s="75"/>
      <c r="D25" s="18" t="s">
        <v>10</v>
      </c>
      <c r="E25" s="19">
        <v>15</v>
      </c>
      <c r="F25" s="20">
        <v>546719</v>
      </c>
      <c r="G25" s="21">
        <f t="shared" si="2"/>
        <v>8200785</v>
      </c>
      <c r="I25" s="22">
        <v>490745</v>
      </c>
      <c r="J25" s="16">
        <f t="shared" si="3"/>
        <v>520189.7</v>
      </c>
    </row>
    <row r="26" spans="1:15" ht="35.25" customHeight="1" x14ac:dyDescent="0.25">
      <c r="A26" s="23">
        <v>2.1</v>
      </c>
      <c r="B26" s="83" t="s">
        <v>37</v>
      </c>
      <c r="C26" s="83"/>
      <c r="D26" s="10" t="s">
        <v>12</v>
      </c>
      <c r="E26" s="11">
        <v>228.75</v>
      </c>
      <c r="F26" s="12">
        <v>730813</v>
      </c>
      <c r="G26" s="13">
        <f t="shared" si="2"/>
        <v>167173473.75</v>
      </c>
      <c r="J26" s="16">
        <f t="shared" si="3"/>
        <v>0</v>
      </c>
    </row>
    <row r="27" spans="1:15" ht="13.9" customHeight="1" x14ac:dyDescent="0.25">
      <c r="A27" s="77" t="s">
        <v>38</v>
      </c>
      <c r="B27" s="78"/>
      <c r="C27" s="78"/>
      <c r="D27" s="78"/>
      <c r="E27" s="78"/>
      <c r="F27" s="78"/>
      <c r="G27" s="15">
        <f>SUM(G17:G26)</f>
        <v>274868026.079</v>
      </c>
      <c r="J27" s="16">
        <f t="shared" si="3"/>
        <v>0</v>
      </c>
    </row>
    <row r="28" spans="1:15" ht="14.45" customHeight="1" x14ac:dyDescent="0.25">
      <c r="A28" s="8">
        <f>+A16+1</f>
        <v>3</v>
      </c>
      <c r="B28" s="79" t="s">
        <v>39</v>
      </c>
      <c r="C28" s="79"/>
      <c r="D28" s="79"/>
      <c r="E28" s="79"/>
      <c r="F28" s="79"/>
      <c r="G28" s="80"/>
      <c r="J28" s="16">
        <f t="shared" si="3"/>
        <v>0</v>
      </c>
    </row>
    <row r="29" spans="1:15" ht="33" customHeight="1" x14ac:dyDescent="0.25">
      <c r="A29" s="9">
        <v>3.1</v>
      </c>
      <c r="B29" s="75" t="s">
        <v>40</v>
      </c>
      <c r="C29" s="75"/>
      <c r="D29" s="10" t="s">
        <v>15</v>
      </c>
      <c r="E29" s="11">
        <v>2025.5400000000002</v>
      </c>
      <c r="F29" s="12">
        <v>89094</v>
      </c>
      <c r="G29" s="13">
        <f t="shared" ref="G29:G33" si="4">+F29*E29</f>
        <v>180463460.76000002</v>
      </c>
      <c r="J29" s="16">
        <f t="shared" si="3"/>
        <v>0</v>
      </c>
    </row>
    <row r="30" spans="1:15" ht="20.45" customHeight="1" x14ac:dyDescent="0.25">
      <c r="A30" s="9">
        <v>3.2</v>
      </c>
      <c r="B30" s="75" t="s">
        <v>28</v>
      </c>
      <c r="C30" s="75"/>
      <c r="D30" s="10" t="s">
        <v>17</v>
      </c>
      <c r="E30" s="11">
        <v>202.554</v>
      </c>
      <c r="F30" s="12">
        <v>123860</v>
      </c>
      <c r="G30" s="13">
        <f t="shared" si="4"/>
        <v>25088338.440000001</v>
      </c>
      <c r="J30" s="16">
        <f t="shared" si="3"/>
        <v>0</v>
      </c>
    </row>
    <row r="31" spans="1:15" ht="20.45" customHeight="1" x14ac:dyDescent="0.25">
      <c r="A31" s="9">
        <v>3.3</v>
      </c>
      <c r="B31" s="75" t="s">
        <v>41</v>
      </c>
      <c r="C31" s="75"/>
      <c r="D31" s="10" t="s">
        <v>12</v>
      </c>
      <c r="E31" s="11">
        <v>2865</v>
      </c>
      <c r="F31" s="12">
        <v>133152</v>
      </c>
      <c r="G31" s="13">
        <f t="shared" si="4"/>
        <v>381480480</v>
      </c>
      <c r="J31" s="16">
        <f t="shared" si="3"/>
        <v>0</v>
      </c>
    </row>
    <row r="32" spans="1:15" ht="57" customHeight="1" x14ac:dyDescent="0.25">
      <c r="A32" s="9">
        <v>3.4</v>
      </c>
      <c r="B32" s="75" t="s">
        <v>42</v>
      </c>
      <c r="C32" s="75"/>
      <c r="D32" s="10" t="s">
        <v>12</v>
      </c>
      <c r="E32" s="11">
        <v>192.75</v>
      </c>
      <c r="F32" s="12">
        <v>114507</v>
      </c>
      <c r="G32" s="13">
        <f t="shared" si="4"/>
        <v>22071224.25</v>
      </c>
      <c r="J32" s="16"/>
    </row>
    <row r="33" spans="1:10" ht="21.75" customHeight="1" x14ac:dyDescent="0.25">
      <c r="A33" s="9">
        <v>3.5</v>
      </c>
      <c r="B33" s="75" t="s">
        <v>43</v>
      </c>
      <c r="C33" s="75"/>
      <c r="D33" s="10" t="s">
        <v>12</v>
      </c>
      <c r="E33" s="11">
        <v>1590</v>
      </c>
      <c r="F33" s="12">
        <v>100531</v>
      </c>
      <c r="G33" s="13">
        <f t="shared" si="4"/>
        <v>159844290</v>
      </c>
      <c r="J33" s="16"/>
    </row>
    <row r="34" spans="1:10" ht="13.9" customHeight="1" x14ac:dyDescent="0.25">
      <c r="A34" s="77" t="s">
        <v>44</v>
      </c>
      <c r="B34" s="78"/>
      <c r="C34" s="78"/>
      <c r="D34" s="78"/>
      <c r="E34" s="78"/>
      <c r="F34" s="78"/>
      <c r="G34" s="15">
        <f>SUM(G29:G33)</f>
        <v>768947793.45000005</v>
      </c>
      <c r="J34" s="16">
        <f t="shared" si="3"/>
        <v>0</v>
      </c>
    </row>
    <row r="35" spans="1:10" ht="14.45" customHeight="1" x14ac:dyDescent="0.25">
      <c r="A35" s="8">
        <v>4</v>
      </c>
      <c r="B35" s="79" t="s">
        <v>45</v>
      </c>
      <c r="C35" s="79"/>
      <c r="D35" s="79"/>
      <c r="E35" s="79"/>
      <c r="F35" s="79"/>
      <c r="G35" s="80"/>
      <c r="J35" s="16">
        <f t="shared" si="3"/>
        <v>0</v>
      </c>
    </row>
    <row r="36" spans="1:10" ht="40.9" customHeight="1" x14ac:dyDescent="0.25">
      <c r="A36" s="9">
        <v>4.0999999999999996</v>
      </c>
      <c r="B36" s="75" t="s">
        <v>46</v>
      </c>
      <c r="C36" s="75"/>
      <c r="D36" s="10" t="s">
        <v>47</v>
      </c>
      <c r="E36" s="11">
        <v>4725</v>
      </c>
      <c r="F36" s="24">
        <v>4760.3783800000001</v>
      </c>
      <c r="G36" s="13">
        <f t="shared" ref="G36:G40" si="5">+F36*E36</f>
        <v>22492787.8455</v>
      </c>
      <c r="H36" s="2" t="s">
        <v>48</v>
      </c>
      <c r="J36" s="16"/>
    </row>
    <row r="37" spans="1:10" ht="92.25" customHeight="1" x14ac:dyDescent="0.25">
      <c r="A37" s="9">
        <v>4.2</v>
      </c>
      <c r="B37" s="75" t="s">
        <v>49</v>
      </c>
      <c r="C37" s="75"/>
      <c r="D37" s="10" t="s">
        <v>47</v>
      </c>
      <c r="E37" s="11">
        <v>4725</v>
      </c>
      <c r="F37" s="12">
        <v>18918</v>
      </c>
      <c r="G37" s="13">
        <f t="shared" si="5"/>
        <v>89387550</v>
      </c>
      <c r="J37" s="16"/>
    </row>
    <row r="38" spans="1:10" ht="117.75" customHeight="1" x14ac:dyDescent="0.25">
      <c r="A38" s="9">
        <v>4.3</v>
      </c>
      <c r="B38" s="75" t="s">
        <v>50</v>
      </c>
      <c r="C38" s="75"/>
      <c r="D38" s="10" t="s">
        <v>15</v>
      </c>
      <c r="E38" s="11">
        <v>187.5</v>
      </c>
      <c r="F38" s="12">
        <v>132428.31220000001</v>
      </c>
      <c r="G38" s="13">
        <f t="shared" si="5"/>
        <v>24830308.537500001</v>
      </c>
      <c r="J38" s="16"/>
    </row>
    <row r="39" spans="1:10" ht="54" customHeight="1" x14ac:dyDescent="0.25">
      <c r="A39" s="9">
        <v>4.4000000000000004</v>
      </c>
      <c r="B39" s="81" t="s">
        <v>51</v>
      </c>
      <c r="C39" s="81"/>
      <c r="D39" s="10" t="s">
        <v>10</v>
      </c>
      <c r="E39" s="11">
        <v>788</v>
      </c>
      <c r="F39" s="12">
        <v>19107</v>
      </c>
      <c r="G39" s="13">
        <f>+F39*E39</f>
        <v>15056316</v>
      </c>
      <c r="J39" s="16">
        <f>I39*1.06</f>
        <v>0</v>
      </c>
    </row>
    <row r="40" spans="1:10" ht="49.5" customHeight="1" x14ac:dyDescent="0.25">
      <c r="A40" s="9">
        <v>4.5</v>
      </c>
      <c r="B40" s="82" t="s">
        <v>52</v>
      </c>
      <c r="C40" s="82"/>
      <c r="D40" s="10" t="s">
        <v>10</v>
      </c>
      <c r="E40" s="11">
        <v>17</v>
      </c>
      <c r="F40" s="12">
        <v>498486</v>
      </c>
      <c r="G40" s="13">
        <f t="shared" si="5"/>
        <v>8474262</v>
      </c>
      <c r="I40" s="25">
        <v>447450</v>
      </c>
      <c r="J40" s="16">
        <f t="shared" si="3"/>
        <v>474297</v>
      </c>
    </row>
    <row r="41" spans="1:10" ht="13.9" customHeight="1" x14ac:dyDescent="0.25">
      <c r="A41" s="77" t="s">
        <v>53</v>
      </c>
      <c r="B41" s="78"/>
      <c r="C41" s="78"/>
      <c r="D41" s="78"/>
      <c r="E41" s="78"/>
      <c r="F41" s="78"/>
      <c r="G41" s="15">
        <f>SUM(G36:G40)</f>
        <v>160241224.38299999</v>
      </c>
      <c r="J41" s="16">
        <f t="shared" si="3"/>
        <v>0</v>
      </c>
    </row>
    <row r="42" spans="1:10" s="26" customFormat="1" ht="14.45" customHeight="1" x14ac:dyDescent="0.25">
      <c r="A42" s="8">
        <v>5</v>
      </c>
      <c r="B42" s="79" t="s">
        <v>54</v>
      </c>
      <c r="C42" s="79"/>
      <c r="D42" s="79"/>
      <c r="E42" s="79"/>
      <c r="F42" s="79"/>
      <c r="G42" s="80"/>
      <c r="J42" s="27">
        <f t="shared" si="3"/>
        <v>0</v>
      </c>
    </row>
    <row r="43" spans="1:10" ht="24" customHeight="1" x14ac:dyDescent="0.25">
      <c r="A43" s="9">
        <v>5.0999999999999996</v>
      </c>
      <c r="B43" s="75" t="s">
        <v>55</v>
      </c>
      <c r="C43" s="75"/>
      <c r="D43" s="10" t="s">
        <v>17</v>
      </c>
      <c r="E43" s="11">
        <v>2835</v>
      </c>
      <c r="F43" s="12">
        <v>198684</v>
      </c>
      <c r="G43" s="13">
        <f t="shared" ref="G43:G50" si="6">+F43*E43</f>
        <v>563269140</v>
      </c>
      <c r="J43" s="16">
        <f t="shared" si="3"/>
        <v>0</v>
      </c>
    </row>
    <row r="44" spans="1:10" ht="24.6" customHeight="1" x14ac:dyDescent="0.25">
      <c r="A44" s="9">
        <v>5.2</v>
      </c>
      <c r="B44" s="75" t="s">
        <v>56</v>
      </c>
      <c r="C44" s="75"/>
      <c r="D44" s="10" t="s">
        <v>17</v>
      </c>
      <c r="E44" s="11">
        <v>2126.25</v>
      </c>
      <c r="F44" s="12">
        <v>221223</v>
      </c>
      <c r="G44" s="13">
        <f t="shared" si="6"/>
        <v>470375403.75</v>
      </c>
      <c r="J44" s="16">
        <f t="shared" si="3"/>
        <v>0</v>
      </c>
    </row>
    <row r="45" spans="1:10" ht="44.25" customHeight="1" x14ac:dyDescent="0.25">
      <c r="A45" s="9">
        <v>5.3</v>
      </c>
      <c r="B45" s="76" t="s">
        <v>57</v>
      </c>
      <c r="C45" s="76"/>
      <c r="D45" s="10" t="s">
        <v>15</v>
      </c>
      <c r="E45" s="11">
        <v>6693.75</v>
      </c>
      <c r="F45" s="12">
        <v>13558</v>
      </c>
      <c r="G45" s="13">
        <f t="shared" si="6"/>
        <v>90753862.5</v>
      </c>
      <c r="J45" s="16"/>
    </row>
    <row r="46" spans="1:10" ht="20.45" customHeight="1" x14ac:dyDescent="0.25">
      <c r="A46" s="9">
        <v>5.4</v>
      </c>
      <c r="B46" s="75" t="s">
        <v>58</v>
      </c>
      <c r="C46" s="75"/>
      <c r="D46" s="10" t="s">
        <v>15</v>
      </c>
      <c r="E46" s="28">
        <v>7678.9</v>
      </c>
      <c r="F46" s="12">
        <v>6195</v>
      </c>
      <c r="G46" s="13">
        <f t="shared" si="6"/>
        <v>47570785.5</v>
      </c>
      <c r="J46" s="16">
        <f t="shared" si="3"/>
        <v>0</v>
      </c>
    </row>
    <row r="47" spans="1:10" ht="36" customHeight="1" x14ac:dyDescent="0.25">
      <c r="A47" s="9">
        <v>5.5</v>
      </c>
      <c r="B47" s="75" t="s">
        <v>59</v>
      </c>
      <c r="C47" s="75"/>
      <c r="D47" s="10" t="s">
        <v>15</v>
      </c>
      <c r="E47" s="11">
        <v>7678.125</v>
      </c>
      <c r="F47" s="12">
        <v>6195</v>
      </c>
      <c r="G47" s="13">
        <f t="shared" si="6"/>
        <v>47565984.375</v>
      </c>
      <c r="J47" s="16">
        <f t="shared" si="3"/>
        <v>0</v>
      </c>
    </row>
    <row r="48" spans="1:10" ht="33.6" customHeight="1" x14ac:dyDescent="0.25">
      <c r="A48" s="9">
        <v>5.6</v>
      </c>
      <c r="B48" s="75" t="s">
        <v>60</v>
      </c>
      <c r="C48" s="75"/>
      <c r="D48" s="10" t="s">
        <v>17</v>
      </c>
      <c r="E48" s="11">
        <v>587</v>
      </c>
      <c r="F48" s="12">
        <v>1410397</v>
      </c>
      <c r="G48" s="13">
        <f t="shared" si="6"/>
        <v>827903039</v>
      </c>
      <c r="J48" s="16">
        <f t="shared" si="3"/>
        <v>0</v>
      </c>
    </row>
    <row r="49" spans="1:10" ht="53.25" customHeight="1" x14ac:dyDescent="0.25">
      <c r="A49" s="9">
        <v>5.7</v>
      </c>
      <c r="B49" s="75" t="s">
        <v>61</v>
      </c>
      <c r="C49" s="75"/>
      <c r="D49" s="10" t="s">
        <v>17</v>
      </c>
      <c r="E49" s="11">
        <v>99.225000000000009</v>
      </c>
      <c r="F49" s="12">
        <v>1410397</v>
      </c>
      <c r="G49" s="13">
        <f t="shared" si="6"/>
        <v>139946642.32500002</v>
      </c>
      <c r="J49" s="16">
        <f t="shared" si="3"/>
        <v>0</v>
      </c>
    </row>
    <row r="50" spans="1:10" ht="36.75" customHeight="1" x14ac:dyDescent="0.25">
      <c r="A50" s="9">
        <v>5.8</v>
      </c>
      <c r="B50" s="75" t="s">
        <v>62</v>
      </c>
      <c r="C50" s="75"/>
      <c r="D50" s="10" t="s">
        <v>17</v>
      </c>
      <c r="E50" s="11">
        <v>2925</v>
      </c>
      <c r="F50" s="12">
        <v>178880</v>
      </c>
      <c r="G50" s="13">
        <f t="shared" si="6"/>
        <v>523224000</v>
      </c>
      <c r="J50" s="16">
        <f t="shared" si="3"/>
        <v>0</v>
      </c>
    </row>
    <row r="51" spans="1:10" ht="13.9" customHeight="1" x14ac:dyDescent="0.25">
      <c r="A51" s="77" t="s">
        <v>63</v>
      </c>
      <c r="B51" s="78"/>
      <c r="C51" s="78"/>
      <c r="D51" s="78"/>
      <c r="E51" s="78"/>
      <c r="F51" s="78"/>
      <c r="G51" s="15">
        <f>SUM(G43:G50)</f>
        <v>2710608857.4499998</v>
      </c>
      <c r="J51" s="16">
        <f t="shared" si="3"/>
        <v>0</v>
      </c>
    </row>
    <row r="52" spans="1:10" s="26" customFormat="1" ht="14.45" customHeight="1" x14ac:dyDescent="0.25">
      <c r="A52" s="8">
        <f>+A42+1</f>
        <v>6</v>
      </c>
      <c r="B52" s="79" t="s">
        <v>64</v>
      </c>
      <c r="C52" s="79"/>
      <c r="D52" s="79"/>
      <c r="E52" s="79"/>
      <c r="F52" s="79"/>
      <c r="G52" s="80"/>
      <c r="J52" s="27">
        <f t="shared" si="3"/>
        <v>0</v>
      </c>
    </row>
    <row r="53" spans="1:10" ht="27" customHeight="1" x14ac:dyDescent="0.25">
      <c r="A53" s="9">
        <v>6.1</v>
      </c>
      <c r="B53" s="75" t="s">
        <v>65</v>
      </c>
      <c r="C53" s="75"/>
      <c r="D53" s="10" t="s">
        <v>17</v>
      </c>
      <c r="E53" s="11">
        <v>581</v>
      </c>
      <c r="F53" s="12">
        <v>100416</v>
      </c>
      <c r="G53" s="13">
        <f t="shared" ref="G53:G58" si="7">+F53*E53</f>
        <v>58341696</v>
      </c>
      <c r="J53" s="16">
        <f t="shared" si="3"/>
        <v>0</v>
      </c>
    </row>
    <row r="54" spans="1:10" ht="30.75" customHeight="1" x14ac:dyDescent="0.25">
      <c r="A54" s="9">
        <v>6.2</v>
      </c>
      <c r="B54" s="75" t="s">
        <v>66</v>
      </c>
      <c r="C54" s="75"/>
      <c r="D54" s="10" t="s">
        <v>17</v>
      </c>
      <c r="E54" s="11">
        <v>286.5</v>
      </c>
      <c r="F54" s="12">
        <v>199097</v>
      </c>
      <c r="G54" s="13">
        <f t="shared" si="7"/>
        <v>57041290.5</v>
      </c>
      <c r="I54" s="25">
        <v>92675</v>
      </c>
      <c r="J54" s="16">
        <f t="shared" si="3"/>
        <v>98235.5</v>
      </c>
    </row>
    <row r="55" spans="1:10" ht="35.25" customHeight="1" x14ac:dyDescent="0.25">
      <c r="A55" s="9">
        <v>6.3</v>
      </c>
      <c r="B55" s="75" t="s">
        <v>67</v>
      </c>
      <c r="C55" s="75"/>
      <c r="D55" s="10" t="s">
        <v>17</v>
      </c>
      <c r="E55" s="11">
        <v>7.5925079999999996</v>
      </c>
      <c r="F55" s="12">
        <v>760233</v>
      </c>
      <c r="G55" s="13">
        <f t="shared" si="7"/>
        <v>5772075.1343639996</v>
      </c>
      <c r="J55" s="16">
        <f t="shared" si="3"/>
        <v>0</v>
      </c>
    </row>
    <row r="56" spans="1:10" ht="35.25" customHeight="1" x14ac:dyDescent="0.25">
      <c r="A56" s="9">
        <v>6.4</v>
      </c>
      <c r="B56" s="75" t="s">
        <v>68</v>
      </c>
      <c r="C56" s="75"/>
      <c r="D56" s="10" t="s">
        <v>17</v>
      </c>
      <c r="E56" s="11">
        <v>13.503600000000002</v>
      </c>
      <c r="F56" s="12">
        <v>468847</v>
      </c>
      <c r="G56" s="13">
        <f>+F56*E56</f>
        <v>6331122.349200001</v>
      </c>
      <c r="J56" s="16">
        <f t="shared" si="3"/>
        <v>0</v>
      </c>
    </row>
    <row r="57" spans="1:10" ht="50.25" customHeight="1" x14ac:dyDescent="0.25">
      <c r="A57" s="9">
        <v>6.5</v>
      </c>
      <c r="B57" s="76" t="s">
        <v>57</v>
      </c>
      <c r="C57" s="76"/>
      <c r="D57" s="10" t="s">
        <v>15</v>
      </c>
      <c r="E57" s="11">
        <v>2504.4</v>
      </c>
      <c r="F57" s="12">
        <v>13558</v>
      </c>
      <c r="G57" s="13">
        <f t="shared" si="7"/>
        <v>33954655.200000003</v>
      </c>
      <c r="J57" s="16">
        <f t="shared" si="3"/>
        <v>0</v>
      </c>
    </row>
    <row r="58" spans="1:10" ht="47.25" customHeight="1" x14ac:dyDescent="0.25">
      <c r="A58" s="9">
        <v>6.6</v>
      </c>
      <c r="B58" s="75" t="s">
        <v>69</v>
      </c>
      <c r="C58" s="75"/>
      <c r="D58" s="10" t="s">
        <v>47</v>
      </c>
      <c r="E58" s="11">
        <v>66.599999999999994</v>
      </c>
      <c r="F58" s="12">
        <v>1999079</v>
      </c>
      <c r="G58" s="13">
        <f t="shared" si="7"/>
        <v>133138661.39999999</v>
      </c>
      <c r="I58" s="2">
        <f>I73/F58</f>
        <v>1.000459758044263E-7</v>
      </c>
      <c r="J58" s="16">
        <f t="shared" si="3"/>
        <v>1.0604873435269188E-7</v>
      </c>
    </row>
    <row r="59" spans="1:10" ht="36" customHeight="1" x14ac:dyDescent="0.25">
      <c r="A59" s="9">
        <v>6.7</v>
      </c>
      <c r="B59" s="75" t="s">
        <v>70</v>
      </c>
      <c r="C59" s="75"/>
      <c r="D59" s="10" t="s">
        <v>71</v>
      </c>
      <c r="E59" s="11">
        <v>987.42</v>
      </c>
      <c r="F59" s="12">
        <v>8303</v>
      </c>
      <c r="G59" s="13">
        <f>+F59*E59</f>
        <v>8198548.2599999998</v>
      </c>
      <c r="J59" s="16">
        <f t="shared" si="3"/>
        <v>0</v>
      </c>
    </row>
    <row r="60" spans="1:10" ht="13.9" customHeight="1" x14ac:dyDescent="0.25">
      <c r="A60" s="77" t="s">
        <v>72</v>
      </c>
      <c r="B60" s="78"/>
      <c r="C60" s="78"/>
      <c r="D60" s="78"/>
      <c r="E60" s="78"/>
      <c r="F60" s="78"/>
      <c r="G60" s="15">
        <f>SUM(G53:G59)</f>
        <v>302778048.84356397</v>
      </c>
      <c r="J60" s="16">
        <f t="shared" si="3"/>
        <v>0</v>
      </c>
    </row>
    <row r="61" spans="1:10" ht="12.75" customHeight="1" x14ac:dyDescent="0.25">
      <c r="A61" s="29">
        <v>7</v>
      </c>
      <c r="B61" s="79" t="s">
        <v>73</v>
      </c>
      <c r="C61" s="79"/>
      <c r="D61" s="79"/>
      <c r="E61" s="79"/>
      <c r="F61" s="79"/>
      <c r="G61" s="80"/>
      <c r="J61" s="16"/>
    </row>
    <row r="62" spans="1:10" ht="35.450000000000003" customHeight="1" x14ac:dyDescent="0.25">
      <c r="A62" s="30">
        <v>7.1</v>
      </c>
      <c r="B62" s="76" t="s">
        <v>74</v>
      </c>
      <c r="C62" s="76"/>
      <c r="D62" s="31" t="s">
        <v>15</v>
      </c>
      <c r="E62" s="32">
        <v>10.5</v>
      </c>
      <c r="F62" s="33">
        <v>29615</v>
      </c>
      <c r="G62" s="13">
        <f t="shared" ref="G62:G64" si="8">+F62*E62</f>
        <v>310957.5</v>
      </c>
      <c r="J62" s="16"/>
    </row>
    <row r="63" spans="1:10" ht="34.15" customHeight="1" x14ac:dyDescent="0.25">
      <c r="A63" s="34">
        <v>7.2</v>
      </c>
      <c r="B63" s="76" t="s">
        <v>75</v>
      </c>
      <c r="C63" s="76"/>
      <c r="D63" s="35" t="s">
        <v>15</v>
      </c>
      <c r="E63" s="32">
        <v>31.3</v>
      </c>
      <c r="F63" s="33">
        <v>5569</v>
      </c>
      <c r="G63" s="13">
        <f t="shared" si="8"/>
        <v>174309.7</v>
      </c>
      <c r="J63" s="16"/>
    </row>
    <row r="64" spans="1:10" ht="53.25" customHeight="1" x14ac:dyDescent="0.25">
      <c r="A64" s="34">
        <v>7.3</v>
      </c>
      <c r="B64" s="76" t="s">
        <v>76</v>
      </c>
      <c r="C64" s="76"/>
      <c r="D64" s="35" t="s">
        <v>17</v>
      </c>
      <c r="E64" s="32">
        <v>38</v>
      </c>
      <c r="F64" s="33">
        <v>1410397</v>
      </c>
      <c r="G64" s="13">
        <f t="shared" si="8"/>
        <v>53595086</v>
      </c>
      <c r="J64" s="16"/>
    </row>
    <row r="65" spans="1:10" ht="13.9" customHeight="1" x14ac:dyDescent="0.25">
      <c r="A65" s="77" t="s">
        <v>77</v>
      </c>
      <c r="B65" s="78"/>
      <c r="C65" s="78"/>
      <c r="D65" s="78"/>
      <c r="E65" s="78"/>
      <c r="F65" s="78"/>
      <c r="G65" s="15">
        <f>SUM(G62:G64)</f>
        <v>54080353.200000003</v>
      </c>
      <c r="J65" s="16"/>
    </row>
    <row r="66" spans="1:10" x14ac:dyDescent="0.25">
      <c r="A66" s="72"/>
      <c r="B66" s="73"/>
      <c r="C66" s="73"/>
      <c r="D66" s="73"/>
      <c r="E66" s="73"/>
      <c r="F66" s="73"/>
      <c r="G66" s="74"/>
    </row>
    <row r="67" spans="1:10" x14ac:dyDescent="0.25">
      <c r="A67" s="61" t="s">
        <v>78</v>
      </c>
      <c r="B67" s="62"/>
      <c r="C67" s="62"/>
      <c r="D67" s="62"/>
      <c r="E67" s="62"/>
      <c r="F67" s="62"/>
      <c r="G67" s="36">
        <f>ROUND((SUM(G5:G65)/2),0)</f>
        <v>5227474228</v>
      </c>
    </row>
    <row r="68" spans="1:10" x14ac:dyDescent="0.25">
      <c r="A68" s="63" t="s">
        <v>79</v>
      </c>
      <c r="B68" s="64"/>
      <c r="C68" s="64"/>
      <c r="D68" s="64"/>
      <c r="E68" s="64"/>
      <c r="F68" s="37">
        <v>0.3</v>
      </c>
      <c r="G68" s="38">
        <f>+G67*F68+0.8</f>
        <v>1568242269.1999998</v>
      </c>
    </row>
    <row r="69" spans="1:10" x14ac:dyDescent="0.25">
      <c r="A69" s="63" t="s">
        <v>80</v>
      </c>
      <c r="B69" s="64"/>
      <c r="C69" s="64"/>
      <c r="D69" s="64"/>
      <c r="E69" s="64"/>
      <c r="F69" s="64"/>
      <c r="G69" s="38">
        <v>45000000</v>
      </c>
      <c r="I69" s="39"/>
    </row>
    <row r="70" spans="1:10" x14ac:dyDescent="0.25">
      <c r="A70" s="63" t="s">
        <v>81</v>
      </c>
      <c r="B70" s="64"/>
      <c r="C70" s="64"/>
      <c r="D70" s="64"/>
      <c r="E70" s="64"/>
      <c r="F70" s="37">
        <v>0.19</v>
      </c>
      <c r="G70" s="38">
        <f>+G69*$F$70</f>
        <v>8550000</v>
      </c>
    </row>
    <row r="71" spans="1:10" ht="25.5" x14ac:dyDescent="0.25">
      <c r="A71" s="65" t="s">
        <v>82</v>
      </c>
      <c r="B71" s="66"/>
      <c r="C71" s="66"/>
      <c r="D71" s="40" t="s">
        <v>83</v>
      </c>
      <c r="E71" s="40" t="s">
        <v>84</v>
      </c>
      <c r="F71" s="48">
        <v>8963987</v>
      </c>
      <c r="G71" s="41">
        <f>+F71*6</f>
        <v>53783922</v>
      </c>
      <c r="H71" s="48">
        <v>8963987</v>
      </c>
    </row>
    <row r="72" spans="1:10" x14ac:dyDescent="0.25">
      <c r="A72" s="61" t="s">
        <v>85</v>
      </c>
      <c r="B72" s="62"/>
      <c r="C72" s="62"/>
      <c r="D72" s="62"/>
      <c r="E72" s="62"/>
      <c r="F72" s="62"/>
      <c r="G72" s="38"/>
    </row>
    <row r="73" spans="1:10" ht="13.5" thickBot="1" x14ac:dyDescent="0.3">
      <c r="A73" s="61" t="s">
        <v>86</v>
      </c>
      <c r="B73" s="62"/>
      <c r="C73" s="62"/>
      <c r="D73" s="62"/>
      <c r="E73" s="62"/>
      <c r="F73" s="62"/>
      <c r="G73" s="38">
        <f>SUM(G67:G72)+183+934+145</f>
        <v>6903051681.1999998</v>
      </c>
      <c r="H73" s="42">
        <v>6903051681</v>
      </c>
      <c r="I73" s="43">
        <f>G73-H73</f>
        <v>0.19999980926513672</v>
      </c>
    </row>
    <row r="74" spans="1:10" ht="18" customHeight="1" x14ac:dyDescent="0.25">
      <c r="A74" s="67" t="s">
        <v>87</v>
      </c>
      <c r="B74" s="68"/>
      <c r="C74" s="68"/>
      <c r="D74" s="68"/>
      <c r="E74" s="68"/>
      <c r="F74" s="68"/>
      <c r="G74" s="69"/>
    </row>
    <row r="75" spans="1:10" ht="53.45" customHeight="1" thickBot="1" x14ac:dyDescent="0.3">
      <c r="A75" s="70" t="s">
        <v>88</v>
      </c>
      <c r="B75" s="71"/>
      <c r="C75" s="71"/>
      <c r="D75" s="71"/>
      <c r="E75" s="71"/>
      <c r="F75" s="71"/>
      <c r="G75" s="44">
        <v>553567214</v>
      </c>
    </row>
    <row r="76" spans="1:10" ht="39" customHeight="1" x14ac:dyDescent="0.25">
      <c r="A76" s="55"/>
      <c r="B76" s="56"/>
      <c r="C76" s="56"/>
      <c r="D76" s="56"/>
      <c r="E76" s="56"/>
      <c r="F76" s="56"/>
      <c r="G76" s="57"/>
    </row>
    <row r="77" spans="1:10" s="45" customFormat="1" ht="15.75" customHeight="1" x14ac:dyDescent="0.25">
      <c r="A77" s="58" t="s">
        <v>89</v>
      </c>
      <c r="B77" s="59"/>
      <c r="C77" s="59"/>
      <c r="D77" s="59"/>
      <c r="E77" s="59"/>
      <c r="F77" s="59"/>
      <c r="G77" s="60"/>
    </row>
    <row r="78" spans="1:10" s="45" customFormat="1" ht="15" customHeight="1" x14ac:dyDescent="0.25">
      <c r="A78" s="49" t="s">
        <v>90</v>
      </c>
      <c r="B78" s="50"/>
      <c r="C78" s="50"/>
      <c r="D78" s="50"/>
      <c r="E78" s="50"/>
      <c r="F78" s="50"/>
      <c r="G78" s="51"/>
    </row>
    <row r="79" spans="1:10" s="45" customFormat="1" ht="15" customHeight="1" thickBot="1" x14ac:dyDescent="0.3">
      <c r="A79" s="52" t="s">
        <v>91</v>
      </c>
      <c r="B79" s="53"/>
      <c r="C79" s="53"/>
      <c r="D79" s="53"/>
      <c r="E79" s="53"/>
      <c r="F79" s="53"/>
      <c r="G79" s="54"/>
    </row>
    <row r="80" spans="1:10" x14ac:dyDescent="0.25">
      <c r="C80" s="46"/>
    </row>
    <row r="81" spans="3:3" x14ac:dyDescent="0.25">
      <c r="C81" s="45"/>
    </row>
    <row r="84" spans="3:3" x14ac:dyDescent="0.25">
      <c r="C84" s="45"/>
    </row>
    <row r="85" spans="3:3" x14ac:dyDescent="0.25">
      <c r="C85" s="45"/>
    </row>
  </sheetData>
  <mergeCells count="79">
    <mergeCell ref="B6:C6"/>
    <mergeCell ref="B1:G1"/>
    <mergeCell ref="A2:G2"/>
    <mergeCell ref="B3:C3"/>
    <mergeCell ref="B4:G4"/>
    <mergeCell ref="B5:C5"/>
    <mergeCell ref="B18:C18"/>
    <mergeCell ref="B7:C7"/>
    <mergeCell ref="B8:C8"/>
    <mergeCell ref="B9:C9"/>
    <mergeCell ref="B10:C10"/>
    <mergeCell ref="B11:C11"/>
    <mergeCell ref="B12:C12"/>
    <mergeCell ref="B13:C13"/>
    <mergeCell ref="B14:C14"/>
    <mergeCell ref="A15:F15"/>
    <mergeCell ref="B16:G16"/>
    <mergeCell ref="B17:C17"/>
    <mergeCell ref="B30:C30"/>
    <mergeCell ref="B19:C19"/>
    <mergeCell ref="B20:C20"/>
    <mergeCell ref="B21:C21"/>
    <mergeCell ref="B22:C22"/>
    <mergeCell ref="B23:C23"/>
    <mergeCell ref="B24:C24"/>
    <mergeCell ref="B25:C25"/>
    <mergeCell ref="B26:C26"/>
    <mergeCell ref="A27:F27"/>
    <mergeCell ref="B28:G28"/>
    <mergeCell ref="B29:C29"/>
    <mergeCell ref="B42:G42"/>
    <mergeCell ref="B31:C31"/>
    <mergeCell ref="B32:C32"/>
    <mergeCell ref="B33:C33"/>
    <mergeCell ref="A34:F34"/>
    <mergeCell ref="B35:G35"/>
    <mergeCell ref="B36:C36"/>
    <mergeCell ref="B37:C37"/>
    <mergeCell ref="B38:C38"/>
    <mergeCell ref="B39:C39"/>
    <mergeCell ref="B40:C40"/>
    <mergeCell ref="A41:F41"/>
    <mergeCell ref="B54:C54"/>
    <mergeCell ref="B43:C43"/>
    <mergeCell ref="B44:C44"/>
    <mergeCell ref="B45:C45"/>
    <mergeCell ref="B46:C46"/>
    <mergeCell ref="B47:C47"/>
    <mergeCell ref="B48:C48"/>
    <mergeCell ref="B49:C49"/>
    <mergeCell ref="B50:C50"/>
    <mergeCell ref="A51:F51"/>
    <mergeCell ref="B52:G52"/>
    <mergeCell ref="B53:C53"/>
    <mergeCell ref="A66:G66"/>
    <mergeCell ref="B55:C55"/>
    <mergeCell ref="B56:C56"/>
    <mergeCell ref="B57:C57"/>
    <mergeCell ref="B58:C58"/>
    <mergeCell ref="B59:C59"/>
    <mergeCell ref="A60:F60"/>
    <mergeCell ref="B61:G61"/>
    <mergeCell ref="B62:C62"/>
    <mergeCell ref="B63:C63"/>
    <mergeCell ref="B64:C64"/>
    <mergeCell ref="A65:F65"/>
    <mergeCell ref="A67:F67"/>
    <mergeCell ref="A68:E68"/>
    <mergeCell ref="A69:F69"/>
    <mergeCell ref="A70:E70"/>
    <mergeCell ref="A71:C71"/>
    <mergeCell ref="A72:F72"/>
    <mergeCell ref="A73:F73"/>
    <mergeCell ref="A74:G74"/>
    <mergeCell ref="A75:F75"/>
    <mergeCell ref="A78:G78"/>
    <mergeCell ref="A79:G79"/>
    <mergeCell ref="A76:G76"/>
    <mergeCell ref="A77:G77"/>
  </mergeCells>
  <printOptions horizontalCentered="1" verticalCentered="1"/>
  <pageMargins left="0.70866141732283472" right="0.70866141732283472" top="0.74803149606299213" bottom="0.74803149606299213" header="0.31496062992125984" footer="0.31496062992125984"/>
  <pageSetup scale="76" fitToHeight="0" orientation="portrait" r:id="rId1"/>
  <rowBreaks count="3" manualBreakCount="3">
    <brk id="23" max="6" man="1"/>
    <brk id="41" max="6" man="1"/>
    <brk id="65"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COCA COLA -CHICALÁ</vt:lpstr>
      <vt:lpstr>'COCA COLA -CHICALÁ'!Área_de_impresión</vt:lpstr>
      <vt:lpstr>'COCA COLA -CHICALÁ'!Títulos_a_imprimir</vt:lpstr>
    </vt:vector>
  </TitlesOfParts>
  <Manager/>
  <Company>HP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Sonia Mercedes Rodríguez Sarmiento</dc:creator>
  <cp:keywords/>
  <dc:description/>
  <cp:lastModifiedBy>MIGUEL STIVEN CHITIVA MESTIZO</cp:lastModifiedBy>
  <cp:revision/>
  <dcterms:created xsi:type="dcterms:W3CDTF">2026-06-01T21:20:02Z</dcterms:created>
  <dcterms:modified xsi:type="dcterms:W3CDTF">2026-06-18T20:09:28Z</dcterms:modified>
  <cp:category/>
  <cp:contentStatus/>
</cp:coreProperties>
</file>